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Dokumenty\opravy, akce pod smlouvama, projekty, soutěže\veřejné zakázky, soutěže\Soutěže\2024\opravy MK_2\Výkazy výměr\"/>
    </mc:Choice>
  </mc:AlternateContent>
  <bookViews>
    <workbookView xWindow="0" yWindow="0" windowWidth="20865" windowHeight="8055" activeTab="1"/>
  </bookViews>
  <sheets>
    <sheet name="Rekapitulace stavby" sheetId="1" r:id="rId1"/>
    <sheet name="Mesto24012 - Křižná ABS S..." sheetId="2" r:id="rId2"/>
    <sheet name="Seznam figur" sheetId="3" r:id="rId3"/>
  </sheets>
  <definedNames>
    <definedName name="_xlnm._FilterDatabase" localSheetId="1" hidden="1">'Mesto24012 - Křižná ABS S...'!$C$121:$K$194</definedName>
    <definedName name="_xlnm.Print_Titles" localSheetId="1">'Mesto24012 - Křižná ABS S...'!$121:$121</definedName>
    <definedName name="_xlnm.Print_Titles" localSheetId="0">'Rekapitulace stavby'!$92:$92</definedName>
    <definedName name="_xlnm.Print_Titles" localSheetId="2">'Seznam figur'!$9:$9</definedName>
    <definedName name="_xlnm.Print_Area" localSheetId="1">'Mesto24012 - Křižná ABS S...'!$C$4:$J$76,'Mesto24012 - Křižná ABS S...'!$C$82:$J$105,'Mesto24012 - Křižná ABS S...'!$C$111:$K$194</definedName>
    <definedName name="_xlnm.Print_Area" localSheetId="0">'Rekapitulace stavby'!$D$4:$AO$76,'Rekapitulace stavby'!$C$82:$AQ$96</definedName>
    <definedName name="_xlnm.Print_Area" localSheetId="2">'Seznam figur'!$C$4:$G$17</definedName>
  </definedNames>
  <calcPr calcId="162913"/>
</workbook>
</file>

<file path=xl/calcChain.xml><?xml version="1.0" encoding="utf-8"?>
<calcChain xmlns="http://schemas.openxmlformats.org/spreadsheetml/2006/main">
  <c r="D7" i="3" l="1"/>
  <c r="J35" i="2"/>
  <c r="J34" i="2"/>
  <c r="AY95" i="1"/>
  <c r="J33" i="2"/>
  <c r="AX95" i="1"/>
  <c r="BI194" i="2"/>
  <c r="BH194" i="2"/>
  <c r="BG194" i="2"/>
  <c r="BF194" i="2"/>
  <c r="T194" i="2"/>
  <c r="T193" i="2" s="1"/>
  <c r="R194" i="2"/>
  <c r="R193" i="2" s="1"/>
  <c r="P194" i="2"/>
  <c r="P193" i="2"/>
  <c r="BI192" i="2"/>
  <c r="BH192" i="2"/>
  <c r="BG192" i="2"/>
  <c r="BF192" i="2"/>
  <c r="T192" i="2"/>
  <c r="T191" i="2" s="1"/>
  <c r="R192" i="2"/>
  <c r="R191" i="2"/>
  <c r="P192" i="2"/>
  <c r="P191" i="2"/>
  <c r="P190" i="2"/>
  <c r="BI189" i="2"/>
  <c r="BH189" i="2"/>
  <c r="BG189" i="2"/>
  <c r="BF189" i="2"/>
  <c r="T189" i="2"/>
  <c r="T188" i="2" s="1"/>
  <c r="R189" i="2"/>
  <c r="R188" i="2"/>
  <c r="P189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3" i="2"/>
  <c r="BH173" i="2"/>
  <c r="BG173" i="2"/>
  <c r="BF173" i="2"/>
  <c r="T173" i="2"/>
  <c r="R173" i="2"/>
  <c r="P173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J119" i="2"/>
  <c r="F118" i="2"/>
  <c r="F116" i="2"/>
  <c r="E114" i="2"/>
  <c r="J90" i="2"/>
  <c r="F89" i="2"/>
  <c r="F87" i="2"/>
  <c r="E85" i="2"/>
  <c r="J19" i="2"/>
  <c r="E19" i="2"/>
  <c r="J118" i="2" s="1"/>
  <c r="J18" i="2"/>
  <c r="J16" i="2"/>
  <c r="E16" i="2"/>
  <c r="F90" i="2" s="1"/>
  <c r="J15" i="2"/>
  <c r="J10" i="2"/>
  <c r="J116" i="2" s="1"/>
  <c r="L90" i="1"/>
  <c r="AM90" i="1"/>
  <c r="AM89" i="1"/>
  <c r="L89" i="1"/>
  <c r="AM87" i="1"/>
  <c r="L87" i="1"/>
  <c r="L85" i="1"/>
  <c r="L84" i="1"/>
  <c r="BK156" i="2"/>
  <c r="BK186" i="2"/>
  <c r="BK180" i="2"/>
  <c r="BK166" i="2"/>
  <c r="J133" i="2"/>
  <c r="J127" i="2"/>
  <c r="BK185" i="2"/>
  <c r="BK179" i="2"/>
  <c r="J136" i="2"/>
  <c r="J189" i="2"/>
  <c r="J182" i="2"/>
  <c r="BK169" i="2"/>
  <c r="BK147" i="2"/>
  <c r="J129" i="2"/>
  <c r="J157" i="2"/>
  <c r="BK125" i="2"/>
  <c r="J185" i="2"/>
  <c r="J177" i="2"/>
  <c r="J169" i="2"/>
  <c r="BK136" i="2"/>
  <c r="J125" i="2"/>
  <c r="J183" i="2"/>
  <c r="BK176" i="2"/>
  <c r="BK133" i="2"/>
  <c r="J194" i="2"/>
  <c r="J186" i="2"/>
  <c r="BK173" i="2"/>
  <c r="J156" i="2"/>
  <c r="J131" i="2"/>
  <c r="BK129" i="2"/>
  <c r="BK194" i="2"/>
  <c r="BK183" i="2"/>
  <c r="J173" i="2"/>
  <c r="BK137" i="2"/>
  <c r="BK131" i="2"/>
  <c r="BK192" i="2"/>
  <c r="BK182" i="2"/>
  <c r="J166" i="2"/>
  <c r="J130" i="2"/>
  <c r="J187" i="2"/>
  <c r="J179" i="2"/>
  <c r="J167" i="2"/>
  <c r="BK146" i="2"/>
  <c r="AS94" i="1"/>
  <c r="BK167" i="2"/>
  <c r="J126" i="2"/>
  <c r="BK189" i="2"/>
  <c r="J176" i="2"/>
  <c r="J147" i="2"/>
  <c r="BK130" i="2"/>
  <c r="BK187" i="2"/>
  <c r="J180" i="2"/>
  <c r="J146" i="2"/>
  <c r="BK127" i="2"/>
  <c r="J192" i="2"/>
  <c r="BK177" i="2"/>
  <c r="BK157" i="2"/>
  <c r="J137" i="2"/>
  <c r="BK126" i="2"/>
  <c r="T190" i="2" l="1"/>
  <c r="R190" i="2"/>
  <c r="P124" i="2"/>
  <c r="P128" i="2"/>
  <c r="P132" i="2"/>
  <c r="P168" i="2"/>
  <c r="BK178" i="2"/>
  <c r="J178" i="2"/>
  <c r="J100" i="2" s="1"/>
  <c r="T124" i="2"/>
  <c r="BK132" i="2"/>
  <c r="J132" i="2"/>
  <c r="J98" i="2" s="1"/>
  <c r="BK168" i="2"/>
  <c r="J168" i="2"/>
  <c r="J99" i="2"/>
  <c r="T178" i="2"/>
  <c r="BK124" i="2"/>
  <c r="J124" i="2" s="1"/>
  <c r="J96" i="2" s="1"/>
  <c r="BK128" i="2"/>
  <c r="J128" i="2"/>
  <c r="J97" i="2" s="1"/>
  <c r="R128" i="2"/>
  <c r="T132" i="2"/>
  <c r="T168" i="2"/>
  <c r="R178" i="2"/>
  <c r="R124" i="2"/>
  <c r="T128" i="2"/>
  <c r="R132" i="2"/>
  <c r="R168" i="2"/>
  <c r="P178" i="2"/>
  <c r="BK191" i="2"/>
  <c r="J191" i="2"/>
  <c r="J103" i="2" s="1"/>
  <c r="BK193" i="2"/>
  <c r="J193" i="2" s="1"/>
  <c r="J104" i="2" s="1"/>
  <c r="BK188" i="2"/>
  <c r="J188" i="2"/>
  <c r="J101" i="2"/>
  <c r="J87" i="2"/>
  <c r="BE131" i="2"/>
  <c r="BE185" i="2"/>
  <c r="BE189" i="2"/>
  <c r="BE194" i="2"/>
  <c r="J89" i="2"/>
  <c r="F119" i="2"/>
  <c r="BE125" i="2"/>
  <c r="BE147" i="2"/>
  <c r="BE156" i="2"/>
  <c r="BE167" i="2"/>
  <c r="BE169" i="2"/>
  <c r="BE173" i="2"/>
  <c r="BE180" i="2"/>
  <c r="BE183" i="2"/>
  <c r="BE186" i="2"/>
  <c r="BE126" i="2"/>
  <c r="BE166" i="2"/>
  <c r="BE176" i="2"/>
  <c r="BE177" i="2"/>
  <c r="BE179" i="2"/>
  <c r="BE182" i="2"/>
  <c r="BE187" i="2"/>
  <c r="BE192" i="2"/>
  <c r="BE127" i="2"/>
  <c r="BE129" i="2"/>
  <c r="BE130" i="2"/>
  <c r="BE133" i="2"/>
  <c r="BE136" i="2"/>
  <c r="BE137" i="2"/>
  <c r="BE146" i="2"/>
  <c r="BE157" i="2"/>
  <c r="F33" i="2"/>
  <c r="BB95" i="1" s="1"/>
  <c r="BB94" i="1" s="1"/>
  <c r="AX94" i="1" s="1"/>
  <c r="J32" i="2"/>
  <c r="AW95" i="1" s="1"/>
  <c r="F35" i="2"/>
  <c r="BD95" i="1" s="1"/>
  <c r="BD94" i="1" s="1"/>
  <c r="W33" i="1" s="1"/>
  <c r="F34" i="2"/>
  <c r="BC95" i="1" s="1"/>
  <c r="BC94" i="1" s="1"/>
  <c r="W32" i="1" s="1"/>
  <c r="F32" i="2"/>
  <c r="BA95" i="1" s="1"/>
  <c r="BA94" i="1" s="1"/>
  <c r="AW94" i="1" s="1"/>
  <c r="AK30" i="1" s="1"/>
  <c r="R123" i="2" l="1"/>
  <c r="R122" i="2"/>
  <c r="T123" i="2"/>
  <c r="T122" i="2" s="1"/>
  <c r="P123" i="2"/>
  <c r="P122" i="2" s="1"/>
  <c r="AU95" i="1" s="1"/>
  <c r="AU94" i="1" s="1"/>
  <c r="BK123" i="2"/>
  <c r="J123" i="2" s="1"/>
  <c r="J95" i="2" s="1"/>
  <c r="BK190" i="2"/>
  <c r="J190" i="2" s="1"/>
  <c r="J102" i="2" s="1"/>
  <c r="W30" i="1"/>
  <c r="AY94" i="1"/>
  <c r="W31" i="1"/>
  <c r="J31" i="2"/>
  <c r="AV95" i="1" s="1"/>
  <c r="AT95" i="1" s="1"/>
  <c r="F31" i="2"/>
  <c r="AZ95" i="1" s="1"/>
  <c r="AZ94" i="1" s="1"/>
  <c r="W29" i="1" s="1"/>
  <c r="BK122" i="2" l="1"/>
  <c r="J122" i="2"/>
  <c r="J28" i="2"/>
  <c r="AG95" i="1" s="1"/>
  <c r="AG94" i="1" s="1"/>
  <c r="AK26" i="1" s="1"/>
  <c r="AV94" i="1"/>
  <c r="AK29" i="1" s="1"/>
  <c r="AK35" i="1" l="1"/>
  <c r="J37" i="2"/>
  <c r="J94" i="2"/>
  <c r="AN95" i="1"/>
  <c r="AT94" i="1"/>
  <c r="AN94" i="1"/>
</calcChain>
</file>

<file path=xl/sharedStrings.xml><?xml version="1.0" encoding="utf-8"?>
<sst xmlns="http://schemas.openxmlformats.org/spreadsheetml/2006/main" count="1112" uniqueCount="276">
  <si>
    <t>Export Komplet</t>
  </si>
  <si>
    <t/>
  </si>
  <si>
    <t>2.0</t>
  </si>
  <si>
    <t>False</t>
  </si>
  <si>
    <t>{350b319e-bd8c-4057-ad83-7736edb9cf6a}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</si>
  <si>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</si>
  <si>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</si>
  <si>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</si>
  <si>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</si>
  <si>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</si>
  <si>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</si>
  <si>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</si>
  <si>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</si>
  <si>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</si>
  <si>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Mesto24012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</si>
  <si>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</si>
  <si>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</si>
  <si>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Křižná ABS SO .02 ( Švabinského-Svěrákova)+parkoviště vu ZŠ</t>
  </si>
  <si>
    <t>KSO:</t>
  </si>
  <si>
    <t>CC-CZ:</t>
  </si>
  <si>
    <t>Místo:</t>
  </si>
  <si>
    <t>Valašské Meziříčí</t>
  </si>
  <si>
    <t>Datum:</t>
  </si>
  <si>
    <t>15. 4. 2024</t>
  </si>
  <si>
    <t>Zadavatel:</t>
  </si>
  <si>
    <t>IČ:</t>
  </si>
  <si>
    <t>Město Valašské Meziříčí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</si>
  <si>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</si>
  <si>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</si>
  <si>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</si>
  <si>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</si>
  <si>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</si>
  <si>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</si>
  <si>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</si>
  <si>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Fajfrová Irena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</si>
  <si>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</si>
  <si>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</si>
  <si>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</si>
  <si>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</si>
  <si>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</si>
  <si>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</si>
  <si>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</si>
  <si>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</si>
  <si>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</si>
  <si>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</si>
  <si>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</si>
  <si>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</si>
  <si>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</si>
  <si>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</si>
  <si>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</si>
  <si>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</si>
  <si>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</si>
  <si>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</si>
  <si>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</si>
  <si>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</si>
  <si>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</si>
  <si>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</si>
  <si>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</si>
  <si>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</si>
  <si>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</si>
  <si>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</si>
  <si>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</si>
  <si>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</si>
  <si>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</si>
  <si>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</si>
  <si>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</si>
  <si>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</si>
  <si>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</si>
  <si>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</si>
  <si>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</si>
  <si>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</si>
  <si>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</si>
  <si>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</si>
  <si>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</si>
  <si>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</si>
  <si>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</si>
  <si>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</si>
  <si>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</si>
  <si>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</si>
  <si>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</si>
  <si>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</si>
  <si>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</si>
  <si>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</si>
  <si>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sut2</t>
  </si>
  <si>
    <t>117,853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</si>
  <si>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</si>
  <si>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</si>
  <si>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</si>
  <si>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</si>
  <si>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</si>
  <si>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</si>
  <si>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</si>
  <si>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</si>
  <si>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</si>
  <si>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</si>
  <si>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</si>
  <si>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</si>
  <si>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</si>
  <si>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</si>
  <si>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</si>
  <si>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</si>
  <si>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</si>
  <si>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</si>
  <si>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</si>
  <si>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</si>
  <si>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</si>
  <si>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</si>
  <si>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</si>
  <si>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</si>
  <si>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</si>
  <si>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</si>
  <si>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</si>
  <si>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</si>
  <si>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</si>
  <si>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</si>
  <si>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</si>
  <si>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</si>
  <si>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</si>
  <si>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</si>
  <si>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</si>
  <si>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113154322</t>
  </si>
  <si>
    <t>Frézování živičného krytu tl 40 mm pruh š přes 0,5 do 1 m pl přes 1000 do 10000 m2 bez překážek v trase</t>
  </si>
  <si>
    <t>m2</t>
  </si>
  <si>
    <t>CS ÚRS 2024 01</t>
  </si>
  <si>
    <t>4</t>
  </si>
  <si>
    <t>-1977903393</t>
  </si>
  <si>
    <t>119003211</t>
  </si>
  <si>
    <t>Mobilní plotová zábrana s reflexním pásem výšky do 1,5 m pro zabezpečení výkopu zřízení</t>
  </si>
  <si>
    <t>m</t>
  </si>
  <si>
    <t>-1510367327</t>
  </si>
  <si>
    <t>3</t>
  </si>
  <si>
    <t>119003212</t>
  </si>
  <si>
    <t>Mobilní plotová zábrana s reflexním pásem výšky do 1,5 m pro zabezpečení výkopu odstranění</t>
  </si>
  <si>
    <t>-1022285397</t>
  </si>
  <si>
    <t>5</t>
  </si>
  <si>
    <t>Komunikace pozemní</t>
  </si>
  <si>
    <t>573231111</t>
  </si>
  <si>
    <t>Postřik živičný spojovací ze silniční emulze v množství 0,70 kg/m2</t>
  </si>
  <si>
    <t>1535914690</t>
  </si>
  <si>
    <t>577144121</t>
  </si>
  <si>
    <t>Asfaltový beton vrstva obrusná ACO 11 (ABS) tř. I tl 50 mm š přes 3 m z nemodifikovaného asfaltu</t>
  </si>
  <si>
    <t>935463094</t>
  </si>
  <si>
    <t>6</t>
  </si>
  <si>
    <t>599141111</t>
  </si>
  <si>
    <t>Vyplnění spár mezi silničními dílci živičnou zálivkou</t>
  </si>
  <si>
    <t>-983615290</t>
  </si>
  <si>
    <t>8</t>
  </si>
  <si>
    <t>Trubní vedení</t>
  </si>
  <si>
    <t>7</t>
  </si>
  <si>
    <t>890411851</t>
  </si>
  <si>
    <t>Bourání šachet z prefabrikovaných skruží strojně obestavěného prostoru do 1,5 m3</t>
  </si>
  <si>
    <t>m3</t>
  </si>
  <si>
    <t>-2082896781</t>
  </si>
  <si>
    <t>VV</t>
  </si>
  <si>
    <t>uliční vpusť</t>
  </si>
  <si>
    <t>0,5*0,5*1,8*5</t>
  </si>
  <si>
    <t>895941362.1</t>
  </si>
  <si>
    <t xml:space="preserve">Osazení+dodávka uliční vpusti vč.mříží,zemních prací,propoj.potrubí a všech doplňků </t>
  </si>
  <si>
    <t>kus</t>
  </si>
  <si>
    <t>324956629</t>
  </si>
  <si>
    <t>9</t>
  </si>
  <si>
    <t>899132121</t>
  </si>
  <si>
    <t>Výměna poklopu kanalizačního pevného s ošetřením podkladu hloubky do 25 cm</t>
  </si>
  <si>
    <t>1226667551</t>
  </si>
  <si>
    <t>V cenách jsou započteny náklady na:</t>
  </si>
  <si>
    <t>vybourání povrchu vozovky kolem vpusti s odklizením vybouraných hmot do 3 m,</t>
  </si>
  <si>
    <t>odstranění původního rámu a mříže,</t>
  </si>
  <si>
    <t>zarovnání podkladu pod prstence vyrovnávací hmotou,</t>
  </si>
  <si>
    <t>osazení a dodání vyrovnávacích prstenců případně adaptéru včetně spojovacího tmelu a zalití,</t>
  </si>
  <si>
    <t>osazení nového, případně původního rámu a mříže,</t>
  </si>
  <si>
    <t>obnovu konstrukčních vrstev vozovky.</t>
  </si>
  <si>
    <t>10</t>
  </si>
  <si>
    <t>M</t>
  </si>
  <si>
    <t>55241017</t>
  </si>
  <si>
    <t>poklop šachtový litinový kruhový DN 600 bez ventilace tř D400 pro běžný provoz</t>
  </si>
  <si>
    <t>-1304630432</t>
  </si>
  <si>
    <t>11</t>
  </si>
  <si>
    <t>899132212</t>
  </si>
  <si>
    <t>Výměna poklopu vodovodního samonivelačního nebo pevného šoupátkového</t>
  </si>
  <si>
    <t>216865515</t>
  </si>
  <si>
    <t>55241104</t>
  </si>
  <si>
    <t>poklop šoupátkový litinový bez ventilace tř D400 v samonivelačním rámu</t>
  </si>
  <si>
    <t>1702120304</t>
  </si>
  <si>
    <t>13</t>
  </si>
  <si>
    <t>899133211</t>
  </si>
  <si>
    <t>Výměna vtokové mříže uliční vpusti s použitím betonových vyrovnávacích prvků</t>
  </si>
  <si>
    <t>-1316284999</t>
  </si>
  <si>
    <t>20</t>
  </si>
  <si>
    <t>14</t>
  </si>
  <si>
    <t>59224481</t>
  </si>
  <si>
    <t>mříž vtoková s rámem pro uliční vpusť 500x500, zatížení 40 tun</t>
  </si>
  <si>
    <t>131178318</t>
  </si>
  <si>
    <t>15</t>
  </si>
  <si>
    <t>899202211</t>
  </si>
  <si>
    <t>Demontáž mříží litinových včetně rámů hmotnosti přes 50 do 100 kg</t>
  </si>
  <si>
    <t>-1467357769</t>
  </si>
  <si>
    <t>Ostatní konstrukce a práce, bourání</t>
  </si>
  <si>
    <t>16</t>
  </si>
  <si>
    <t>915131112</t>
  </si>
  <si>
    <t>Vodorovné dopravní značení přechody pro chodce, šipky, symboly retroreflexní bílá barva</t>
  </si>
  <si>
    <t>CS ÚRS 2023 02</t>
  </si>
  <si>
    <t>1908309422</t>
  </si>
  <si>
    <t>"V7"   7,0*4,0*3</t>
  </si>
  <si>
    <t>"V17"  3,0*0,5*0,5*3*6</t>
  </si>
  <si>
    <t>Součet</t>
  </si>
  <si>
    <t>17</t>
  </si>
  <si>
    <t>915311113</t>
  </si>
  <si>
    <t>Předformátované vodorovné dopravní značení dopravní značky do 5 m2</t>
  </si>
  <si>
    <t>CS ÚRS 2023 01</t>
  </si>
  <si>
    <t>-514666726</t>
  </si>
  <si>
    <t>pozor děti v=2,5m</t>
  </si>
  <si>
    <t>18</t>
  </si>
  <si>
    <t>915621111</t>
  </si>
  <si>
    <t>Předznačení vodorovného plošného značení</t>
  </si>
  <si>
    <t>-210830615</t>
  </si>
  <si>
    <t>19</t>
  </si>
  <si>
    <t>919735112</t>
  </si>
  <si>
    <t>Řezání stávajícího živičného krytu hl přes 50 do 100 mm</t>
  </si>
  <si>
    <t>-124189998</t>
  </si>
  <si>
    <t>997</t>
  </si>
  <si>
    <t>Přesun sutě</t>
  </si>
  <si>
    <t>997221551</t>
  </si>
  <si>
    <t>Vodorovná doprava suti ze sypkých materiálů do 1 km</t>
  </si>
  <si>
    <t>t</t>
  </si>
  <si>
    <t>-2087946316</t>
  </si>
  <si>
    <t>997221559</t>
  </si>
  <si>
    <t>Příplatek ZKD 1 km u vodorovné dopravy suti ze sypkých materiálů</t>
  </si>
  <si>
    <t>191454179</t>
  </si>
  <si>
    <t>308,2*19</t>
  </si>
  <si>
    <t>22</t>
  </si>
  <si>
    <t>997221561</t>
  </si>
  <si>
    <t>Vodorovná doprava suti z kusových materiálů do 1 km</t>
  </si>
  <si>
    <t>-2008724519</t>
  </si>
  <si>
    <t>23</t>
  </si>
  <si>
    <t>997221569</t>
  </si>
  <si>
    <t>Příplatek ZKD 1 km u vodorovné dopravy suti z kusových materiálů</t>
  </si>
  <si>
    <t>-630418208</t>
  </si>
  <si>
    <t>14,98*19</t>
  </si>
  <si>
    <t>24</t>
  </si>
  <si>
    <t>997221611</t>
  </si>
  <si>
    <t>Nakládání suti na dopravní prostředky pro vodorovnou dopravu</t>
  </si>
  <si>
    <t>-771939531</t>
  </si>
  <si>
    <t>25</t>
  </si>
  <si>
    <t>997221615</t>
  </si>
  <si>
    <t>Poplatek za uložení na skládce (skládkovné) stavebního odpadu betonového kód odpadu 17 01 01</t>
  </si>
  <si>
    <t>1539080853</t>
  </si>
  <si>
    <t>26</t>
  </si>
  <si>
    <t>997221875</t>
  </si>
  <si>
    <t>Poplatek za uložení na recyklační skládce (skládkovné) stavebního odpadu asfaltového bez obsahu dehtu zatříděného do Katalogu odpadů pod kódem 17 03 02</t>
  </si>
  <si>
    <t>-1140190054</t>
  </si>
  <si>
    <t>998</t>
  </si>
  <si>
    <t>Přesun hmot</t>
  </si>
  <si>
    <t>27</t>
  </si>
  <si>
    <t>998225111</t>
  </si>
  <si>
    <t>Přesun hmot pro pozemní komunikace s krytem z kamene, monolitickým betonovým nebo živičným</t>
  </si>
  <si>
    <t>1441403732</t>
  </si>
  <si>
    <t>VRN</t>
  </si>
  <si>
    <t>Vedlejší rozpočtové náklady</t>
  </si>
  <si>
    <t>VRN3</t>
  </si>
  <si>
    <t>Zařízení staveniště</t>
  </si>
  <si>
    <t>28</t>
  </si>
  <si>
    <t>030001000</t>
  </si>
  <si>
    <t>kpl</t>
  </si>
  <si>
    <t>1024</t>
  </si>
  <si>
    <t>919345858</t>
  </si>
  <si>
    <t>VRN7</t>
  </si>
  <si>
    <t>Provozní vlivy</t>
  </si>
  <si>
    <t>29</t>
  </si>
  <si>
    <t>072002000</t>
  </si>
  <si>
    <t>Silniční provoz-dočasné dopravní značení</t>
  </si>
  <si>
    <t>934164453</t>
  </si>
  <si>
    <t>SEZNAM FIGUR</t>
  </si>
  <si>
    <t>Výměra</t>
  </si>
  <si>
    <t>r</t>
  </si>
  <si>
    <t>sut1</t>
  </si>
  <si>
    <t>Použití figury: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</si>
</sst>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8" fillId="0" borderId="0" xfId="0" applyFont="1" applyAlignment="1" applyProtection="1"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4" fillId="0" borderId="0" xfId="0" applyFont="1" applyAlignment="1">
      <alignment horizontal="left" vertical="center" wrapText="1"/>
    </xf>
    <xf numFmtId="0" fontId="37" fillId="0" borderId="16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/>
    </xf>
    <xf numFmtId="167" fontId="37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0" xfId="0" applyFont="1" applyAlignment="1" applyProtection="1">
      <alignment horizontal="left" vertical="center"/>
      <protection locked="0"/>
    </xf>
    <xf numFmtId="0" fontId="29" fillId="0" borderId="0" xfId="0" applyFont="1" applyAlignment="1" applyProtection="1">
      <alignment horizontal="left" vertical="center"/>
      <protection locked="0"/>
    </xf>
    <xf numFmtId="0" fontId="0" fillId="0" borderId="1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3" xfId="0" applyBorder="1" applyProtection="1">
      <protection locked="0"/>
    </xf>
    <xf numFmtId="0" fontId="14" fillId="0" borderId="0" xfId="0" applyFont="1" applyAlignment="1" applyProtection="1">
      <alignment horizontal="left" vertical="center"/>
      <protection locked="0"/>
    </xf>
    <xf numFmtId="0" fontId="30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Font="1" applyBorder="1" applyAlignment="1" applyProtection="1">
      <alignment vertical="center" wrapText="1"/>
      <protection locked="0"/>
    </xf>
    <xf numFmtId="0" fontId="0" fillId="0" borderId="3" xfId="0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 applyProtection="1">
      <alignment horizontal="left" vertical="center"/>
      <protection locked="0"/>
    </xf>
    <xf numFmtId="4" fontId="24" fillId="0" borderId="0" xfId="0" applyNumberFormat="1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 applyProtection="1">
      <alignment horizontal="left" vertical="center"/>
      <protection locked="0"/>
    </xf>
    <xf numFmtId="4" fontId="1" fillId="0" borderId="0" xfId="0" applyNumberFormat="1" applyFont="1" applyAlignment="1" applyProtection="1">
      <alignment vertical="center"/>
      <protection locked="0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 applyProtection="1">
      <alignment vertical="center"/>
      <protection locked="0"/>
    </xf>
    <xf numFmtId="0" fontId="4" fillId="5" borderId="6" xfId="0" applyFont="1" applyFill="1" applyBorder="1" applyAlignment="1" applyProtection="1">
      <alignment horizontal="left" vertical="center"/>
      <protection locked="0"/>
    </xf>
    <xf numFmtId="0" fontId="0" fillId="5" borderId="7" xfId="0" applyFont="1" applyFill="1" applyBorder="1" applyAlignment="1" applyProtection="1">
      <alignment vertical="center"/>
      <protection locked="0"/>
    </xf>
    <xf numFmtId="0" fontId="4" fillId="5" borderId="7" xfId="0" applyFont="1" applyFill="1" applyBorder="1" applyAlignment="1" applyProtection="1">
      <alignment horizontal="right" vertical="center"/>
      <protection locked="0"/>
    </xf>
    <xf numFmtId="0" fontId="4" fillId="5" borderId="7" xfId="0" applyFont="1" applyFill="1" applyBorder="1" applyAlignment="1" applyProtection="1">
      <alignment horizontal="center" vertical="center"/>
      <protection locked="0"/>
    </xf>
    <xf numFmtId="4" fontId="4" fillId="5" borderId="7" xfId="0" applyNumberFormat="1" applyFont="1" applyFill="1" applyBorder="1" applyAlignment="1" applyProtection="1">
      <alignment vertical="center"/>
      <protection locked="0"/>
    </xf>
    <xf numFmtId="0" fontId="0" fillId="5" borderId="8" xfId="0" applyFont="1" applyFill="1" applyBorder="1" applyAlignment="1" applyProtection="1">
      <alignment vertical="center"/>
      <protection locked="0"/>
    </xf>
    <xf numFmtId="0" fontId="19" fillId="0" borderId="4" xfId="0" applyFont="1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right" vertical="center"/>
      <protection locked="0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3" xfId="0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7" fillId="0" borderId="3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23" fillId="0" borderId="16" xfId="0" applyFont="1" applyBorder="1" applyAlignment="1" applyProtection="1">
      <alignment horizontal="center" vertical="center" wrapText="1"/>
      <protection locked="0"/>
    </xf>
    <xf numFmtId="0" fontId="23" fillId="0" borderId="17" xfId="0" applyFont="1" applyBorder="1" applyAlignment="1" applyProtection="1">
      <alignment horizontal="center" vertical="center" wrapText="1"/>
      <protection locked="0"/>
    </xf>
    <xf numFmtId="0" fontId="23" fillId="0" borderId="18" xfId="0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12" xfId="0" applyBorder="1" applyAlignment="1" applyProtection="1">
      <alignment vertical="center"/>
      <protection locked="0"/>
    </xf>
    <xf numFmtId="166" fontId="32" fillId="0" borderId="12" xfId="0" applyNumberFormat="1" applyFont="1" applyBorder="1" applyAlignment="1" applyProtection="1">
      <protection locked="0"/>
    </xf>
    <xf numFmtId="166" fontId="32" fillId="0" borderId="13" xfId="0" applyNumberFormat="1" applyFont="1" applyBorder="1" applyAlignment="1" applyProtection="1">
      <protection locked="0"/>
    </xf>
    <xf numFmtId="4" fontId="33" fillId="0" borderId="0" xfId="0" applyNumberFormat="1" applyFont="1" applyAlignment="1" applyProtection="1">
      <alignment vertical="center"/>
      <protection locked="0"/>
    </xf>
    <xf numFmtId="0" fontId="8" fillId="0" borderId="3" xfId="0" applyFont="1" applyBorder="1" applyAlignment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8" fillId="0" borderId="14" xfId="0" applyFont="1" applyBorder="1" applyAlignment="1" applyProtection="1">
      <protection locked="0"/>
    </xf>
    <xf numFmtId="0" fontId="8" fillId="0" borderId="0" xfId="0" applyFont="1" applyBorder="1" applyAlignment="1" applyProtection="1">
      <protection locked="0"/>
    </xf>
    <xf numFmtId="166" fontId="8" fillId="0" borderId="0" xfId="0" applyNumberFormat="1" applyFont="1" applyBorder="1" applyAlignment="1" applyProtection="1">
      <protection locked="0"/>
    </xf>
    <xf numFmtId="166" fontId="8" fillId="0" borderId="15" xfId="0" applyNumberFormat="1" applyFont="1" applyBorder="1" applyAlignment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23" fillId="0" borderId="0" xfId="0" applyFont="1" applyBorder="1" applyAlignment="1" applyProtection="1">
      <alignment horizontal="center"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166" fontId="23" fillId="0" borderId="0" xfId="0" applyNumberFormat="1" applyFont="1" applyBorder="1" applyAlignment="1" applyProtection="1">
      <alignment vertical="center"/>
      <protection locked="0"/>
    </xf>
    <xf numFmtId="166" fontId="23" fillId="0" borderId="15" xfId="0" applyNumberFormat="1" applyFont="1" applyBorder="1" applyAlignment="1" applyProtection="1">
      <alignment vertical="center"/>
      <protection locked="0"/>
    </xf>
    <xf numFmtId="0" fontId="22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9" fillId="0" borderId="3" xfId="0" applyFont="1" applyBorder="1" applyAlignment="1" applyProtection="1">
      <alignment vertic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9" fillId="0" borderId="14" xfId="0" applyFont="1" applyBorder="1" applyAlignment="1" applyProtection="1">
      <alignment vertical="center"/>
      <protection locked="0"/>
    </xf>
    <xf numFmtId="0" fontId="9" fillId="0" borderId="0" xfId="0" applyFont="1" applyBorder="1" applyAlignment="1" applyProtection="1">
      <alignment vertical="center"/>
      <protection locked="0"/>
    </xf>
    <xf numFmtId="0" fontId="9" fillId="0" borderId="15" xfId="0" applyFont="1" applyBorder="1" applyAlignment="1" applyProtection="1">
      <alignment vertical="center"/>
      <protection locked="0"/>
    </xf>
    <xf numFmtId="0" fontId="10" fillId="0" borderId="3" xfId="0" applyFont="1" applyBorder="1" applyAlignment="1" applyProtection="1">
      <alignment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10" fillId="0" borderId="14" xfId="0" applyFont="1" applyBorder="1" applyAlignment="1" applyProtection="1">
      <alignment vertical="center"/>
      <protection locked="0"/>
    </xf>
    <xf numFmtId="0" fontId="10" fillId="0" borderId="0" xfId="0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vertical="center"/>
      <protection locked="0"/>
    </xf>
    <xf numFmtId="0" fontId="36" fillId="0" borderId="3" xfId="0" applyFont="1" applyBorder="1" applyAlignment="1" applyProtection="1">
      <alignment vertical="center"/>
      <protection locked="0"/>
    </xf>
    <xf numFmtId="0" fontId="35" fillId="0" borderId="0" xfId="0" applyFont="1" applyBorder="1" applyAlignment="1" applyProtection="1">
      <alignment horizontal="center" vertical="center"/>
      <protection locked="0"/>
    </xf>
    <xf numFmtId="0" fontId="11" fillId="0" borderId="3" xfId="0" applyFont="1" applyBorder="1" applyAlignment="1" applyProtection="1">
      <alignment vertical="center"/>
      <protection locked="0"/>
    </xf>
    <xf numFmtId="0" fontId="11" fillId="0" borderId="0" xfId="0" applyFont="1" applyAlignment="1" applyProtection="1">
      <alignment horizontal="left" vertical="center"/>
      <protection locked="0"/>
    </xf>
    <xf numFmtId="0" fontId="11" fillId="0" borderId="14" xfId="0" applyFont="1" applyBorder="1" applyAlignment="1" applyProtection="1">
      <alignment vertical="center"/>
      <protection locked="0"/>
    </xf>
    <xf numFmtId="0" fontId="11" fillId="0" borderId="0" xfId="0" applyFont="1" applyBorder="1" applyAlignment="1" applyProtection="1">
      <alignment vertical="center"/>
      <protection locked="0"/>
    </xf>
    <xf numFmtId="0" fontId="11" fillId="0" borderId="15" xfId="0" applyFont="1" applyBorder="1" applyAlignment="1" applyProtection="1">
      <alignment vertical="center"/>
      <protection locked="0"/>
    </xf>
    <xf numFmtId="0" fontId="23" fillId="0" borderId="20" xfId="0" applyFont="1" applyBorder="1" applyAlignment="1" applyProtection="1">
      <alignment horizontal="center" vertical="center"/>
      <protection locked="0"/>
    </xf>
    <xf numFmtId="0" fontId="0" fillId="0" borderId="20" xfId="0" applyFont="1" applyBorder="1" applyAlignment="1" applyProtection="1">
      <alignment vertical="center"/>
      <protection locked="0"/>
    </xf>
    <xf numFmtId="166" fontId="23" fillId="0" borderId="20" xfId="0" applyNumberFormat="1" applyFont="1" applyBorder="1" applyAlignment="1" applyProtection="1">
      <alignment vertical="center"/>
      <protection locked="0"/>
    </xf>
    <xf numFmtId="166" fontId="23" fillId="0" borderId="21" xfId="0" applyNumberFormat="1" applyFont="1" applyBorder="1" applyAlignment="1" applyProtection="1">
      <alignment vertical="center"/>
      <protection locked="0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22" fillId="5" borderId="0" xfId="0" applyFont="1" applyFill="1" applyAlignment="1" applyProtection="1">
      <alignment horizontal="left" vertical="center"/>
    </xf>
    <xf numFmtId="0" fontId="0" fillId="5" borderId="0" xfId="0" applyFont="1" applyFill="1" applyAlignment="1" applyProtection="1">
      <alignment vertical="center"/>
    </xf>
    <xf numFmtId="0" fontId="22" fillId="5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0" xfId="0" applyProtection="1"/>
    <xf numFmtId="0" fontId="0" fillId="0" borderId="3" xfId="0" applyFont="1" applyBorder="1" applyAlignment="1" applyProtection="1">
      <alignment horizontal="center" vertical="center" wrapText="1"/>
    </xf>
    <xf numFmtId="0" fontId="22" fillId="5" borderId="16" xfId="0" applyFont="1" applyFill="1" applyBorder="1" applyAlignment="1" applyProtection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</xf>
    <xf numFmtId="0" fontId="22" fillId="5" borderId="18" xfId="0" applyFont="1" applyFill="1" applyBorder="1" applyAlignment="1" applyProtection="1">
      <alignment horizontal="center" vertical="center" wrapText="1"/>
    </xf>
    <xf numFmtId="0" fontId="24" fillId="0" borderId="0" xfId="0" applyFont="1" applyAlignment="1" applyProtection="1">
      <alignment horizontal="left" vertical="center"/>
    </xf>
    <xf numFmtId="4" fontId="24" fillId="0" borderId="0" xfId="0" applyNumberFormat="1" applyFont="1" applyAlignment="1" applyProtection="1"/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0" borderId="22" xfId="0" applyNumberFormat="1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0" borderId="22" xfId="0" applyNumberFormat="1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3" fillId="2" borderId="0" xfId="0" applyFont="1" applyFill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3" fillId="0" borderId="0" xfId="0" applyFont="1" applyAlignment="1" applyProtection="1">
      <alignment horizontal="left" vertical="center" wrapText="1"/>
      <protection locked="0"/>
    </xf>
    <xf numFmtId="0" fontId="0" fillId="0" borderId="0" xfId="0" applyFont="1" applyAlignment="1" applyProtection="1">
      <alignment vertical="center"/>
      <protection locked="0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9" t="s">
        <v>0</v>
      </c>
      <c r="AZ1" s="9" t="s">
        <v>1</v>
      </c>
      <c r="BA1" s="9" t="s">
        <v>2</v>
      </c>
      <c r="BB1" s="9" t="s">
        <v>1</v>
      </c>
      <c r="BT1" s="9" t="s">
        <v>3</v>
      </c>
      <c r="BU1" s="9" t="s">
        <v>3</v>
      </c>
      <c r="BV1" s="9" t="s">
        <v>4</v>
      </c>
    </row>
    <row r="2" spans="1:74" s="1" customFormat="1" ht="36.950000000000003" customHeight="1">
      <c r="AR2" s="257" t="s">
        <v>5</v>
      </c>
      <c r="AS2" s="258"/>
      <c r="AT2" s="258"/>
      <c r="AU2" s="258"/>
      <c r="AV2" s="258"/>
      <c r="AW2" s="258"/>
      <c r="AX2" s="258"/>
      <c r="AY2" s="258"/>
      <c r="AZ2" s="258"/>
      <c r="BA2" s="258"/>
      <c r="BB2" s="258"/>
      <c r="BC2" s="258"/>
      <c r="BD2" s="258"/>
      <c r="BE2" s="258"/>
      <c r="BS2" s="10" t="s">
        <v>6</v>
      </c>
      <c r="BT2" s="10" t="s">
        <v>7</v>
      </c>
    </row>
    <row r="3" spans="1:74" s="1" customFormat="1" ht="6.95" customHeight="1">
      <c r="B3" s="11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3"/>
      <c r="BS3" s="10" t="s">
        <v>6</v>
      </c>
      <c r="BT3" s="10" t="s">
        <v>8</v>
      </c>
    </row>
    <row r="4" spans="1:74" s="1" customFormat="1" ht="24.95" customHeight="1">
      <c r="B4" s="13"/>
      <c r="D4" s="14" t="s">
        <v>9</v>
      </c>
      <c r="AR4" s="13"/>
      <c r="AS4" s="15" t="s">
        <v>10</v>
      </c>
      <c r="BE4" s="16" t="s">
        <v>11</v>
      </c>
      <c r="BS4" s="10" t="s">
        <v>12</v>
      </c>
    </row>
    <row r="5" spans="1:74" s="1" customFormat="1" ht="12" customHeight="1">
      <c r="B5" s="13"/>
      <c r="D5" s="17" t="s">
        <v>13</v>
      </c>
      <c r="K5" s="288" t="s">
        <v>14</v>
      </c>
      <c r="L5" s="258"/>
      <c r="M5" s="258"/>
      <c r="N5" s="258"/>
      <c r="O5" s="258"/>
      <c r="P5" s="258"/>
      <c r="Q5" s="258"/>
      <c r="R5" s="258"/>
      <c r="S5" s="258"/>
      <c r="T5" s="258"/>
      <c r="U5" s="258"/>
      <c r="V5" s="258"/>
      <c r="W5" s="258"/>
      <c r="X5" s="258"/>
      <c r="Y5" s="258"/>
      <c r="Z5" s="258"/>
      <c r="AA5" s="258"/>
      <c r="AB5" s="258"/>
      <c r="AC5" s="258"/>
      <c r="AD5" s="258"/>
      <c r="AE5" s="258"/>
      <c r="AF5" s="258"/>
      <c r="AG5" s="258"/>
      <c r="AH5" s="258"/>
      <c r="AI5" s="258"/>
      <c r="AJ5" s="258"/>
      <c r="AR5" s="13"/>
      <c r="BE5" s="285" t="s">
        <v>15</v>
      </c>
      <c r="BS5" s="10" t="s">
        <v>6</v>
      </c>
    </row>
    <row r="6" spans="1:74" s="1" customFormat="1" ht="36.950000000000003" customHeight="1">
      <c r="B6" s="13"/>
      <c r="D6" s="19" t="s">
        <v>16</v>
      </c>
      <c r="K6" s="289" t="s">
        <v>17</v>
      </c>
      <c r="L6" s="258"/>
      <c r="M6" s="258"/>
      <c r="N6" s="258"/>
      <c r="O6" s="258"/>
      <c r="P6" s="258"/>
      <c r="Q6" s="258"/>
      <c r="R6" s="258"/>
      <c r="S6" s="258"/>
      <c r="T6" s="258"/>
      <c r="U6" s="258"/>
      <c r="V6" s="258"/>
      <c r="W6" s="258"/>
      <c r="X6" s="258"/>
      <c r="Y6" s="258"/>
      <c r="Z6" s="258"/>
      <c r="AA6" s="258"/>
      <c r="AB6" s="258"/>
      <c r="AC6" s="258"/>
      <c r="AD6" s="258"/>
      <c r="AE6" s="258"/>
      <c r="AF6" s="258"/>
      <c r="AG6" s="258"/>
      <c r="AH6" s="258"/>
      <c r="AI6" s="258"/>
      <c r="AJ6" s="258"/>
      <c r="AR6" s="13"/>
      <c r="BE6" s="286"/>
      <c r="BS6" s="10" t="s">
        <v>6</v>
      </c>
    </row>
    <row r="7" spans="1:74" s="1" customFormat="1" ht="12" customHeight="1">
      <c r="B7" s="13"/>
      <c r="D7" s="20" t="s">
        <v>18</v>
      </c>
      <c r="K7" s="18" t="s">
        <v>1</v>
      </c>
      <c r="AK7" s="20" t="s">
        <v>19</v>
      </c>
      <c r="AN7" s="18" t="s">
        <v>1</v>
      </c>
      <c r="AR7" s="13"/>
      <c r="BE7" s="286"/>
      <c r="BS7" s="10" t="s">
        <v>6</v>
      </c>
    </row>
    <row r="8" spans="1:74" s="1" customFormat="1" ht="12" customHeight="1">
      <c r="B8" s="13"/>
      <c r="D8" s="20" t="s">
        <v>20</v>
      </c>
      <c r="K8" s="18" t="s">
        <v>21</v>
      </c>
      <c r="AK8" s="20" t="s">
        <v>22</v>
      </c>
      <c r="AN8" s="21" t="s">
        <v>23</v>
      </c>
      <c r="AR8" s="13"/>
      <c r="BE8" s="286"/>
      <c r="BS8" s="10" t="s">
        <v>6</v>
      </c>
    </row>
    <row r="9" spans="1:74" s="1" customFormat="1" ht="14.45" customHeight="1">
      <c r="B9" s="13"/>
      <c r="AR9" s="13"/>
      <c r="BE9" s="286"/>
      <c r="BS9" s="10" t="s">
        <v>6</v>
      </c>
    </row>
    <row r="10" spans="1:74" s="1" customFormat="1" ht="12" customHeight="1">
      <c r="B10" s="13"/>
      <c r="D10" s="20" t="s">
        <v>24</v>
      </c>
      <c r="AK10" s="20" t="s">
        <v>25</v>
      </c>
      <c r="AN10" s="18" t="s">
        <v>1</v>
      </c>
      <c r="AR10" s="13"/>
      <c r="BE10" s="286"/>
      <c r="BS10" s="10" t="s">
        <v>6</v>
      </c>
    </row>
    <row r="11" spans="1:74" s="1" customFormat="1" ht="18.399999999999999" customHeight="1">
      <c r="B11" s="13"/>
      <c r="E11" s="18" t="s">
        <v>26</v>
      </c>
      <c r="AK11" s="20" t="s">
        <v>27</v>
      </c>
      <c r="AN11" s="18" t="s">
        <v>1</v>
      </c>
      <c r="AR11" s="13"/>
      <c r="BE11" s="286"/>
      <c r="BS11" s="10" t="s">
        <v>6</v>
      </c>
    </row>
    <row r="12" spans="1:74" s="1" customFormat="1" ht="6.95" customHeight="1">
      <c r="B12" s="13"/>
      <c r="AR12" s="13"/>
      <c r="BE12" s="286"/>
      <c r="BS12" s="10" t="s">
        <v>6</v>
      </c>
    </row>
    <row r="13" spans="1:74" s="1" customFormat="1" ht="12" customHeight="1">
      <c r="B13" s="13"/>
      <c r="D13" s="20" t="s">
        <v>28</v>
      </c>
      <c r="AK13" s="20" t="s">
        <v>25</v>
      </c>
      <c r="AN13" s="22" t="s">
        <v>29</v>
      </c>
      <c r="AR13" s="13"/>
      <c r="BE13" s="286"/>
      <c r="BS13" s="10" t="s">
        <v>6</v>
      </c>
    </row>
    <row r="14" spans="1:74" ht="12.75">
      <c r="B14" s="13"/>
      <c r="E14" s="290" t="s">
        <v>29</v>
      </c>
      <c r="F14" s="291"/>
      <c r="G14" s="291"/>
      <c r="H14" s="291"/>
      <c r="I14" s="291"/>
      <c r="J14" s="291"/>
      <c r="K14" s="291"/>
      <c r="L14" s="291"/>
      <c r="M14" s="291"/>
      <c r="N14" s="291"/>
      <c r="O14" s="291"/>
      <c r="P14" s="291"/>
      <c r="Q14" s="291"/>
      <c r="R14" s="291"/>
      <c r="S14" s="291"/>
      <c r="T14" s="291"/>
      <c r="U14" s="291"/>
      <c r="V14" s="291"/>
      <c r="W14" s="291"/>
      <c r="X14" s="291"/>
      <c r="Y14" s="291"/>
      <c r="Z14" s="291"/>
      <c r="AA14" s="291"/>
      <c r="AB14" s="291"/>
      <c r="AC14" s="291"/>
      <c r="AD14" s="291"/>
      <c r="AE14" s="291"/>
      <c r="AF14" s="291"/>
      <c r="AG14" s="291"/>
      <c r="AH14" s="291"/>
      <c r="AI14" s="291"/>
      <c r="AJ14" s="291"/>
      <c r="AK14" s="20" t="s">
        <v>27</v>
      </c>
      <c r="AN14" s="22" t="s">
        <v>29</v>
      </c>
      <c r="AR14" s="13"/>
      <c r="BE14" s="286"/>
      <c r="BS14" s="10" t="s">
        <v>6</v>
      </c>
    </row>
    <row r="15" spans="1:74" s="1" customFormat="1" ht="6.95" customHeight="1">
      <c r="B15" s="13"/>
      <c r="AR15" s="13"/>
      <c r="BE15" s="286"/>
      <c r="BS15" s="10" t="s">
        <v>3</v>
      </c>
    </row>
    <row r="16" spans="1:74" s="1" customFormat="1" ht="12" customHeight="1">
      <c r="B16" s="13"/>
      <c r="D16" s="20" t="s">
        <v>30</v>
      </c>
      <c r="AK16" s="20" t="s">
        <v>25</v>
      </c>
      <c r="AN16" s="18" t="s">
        <v>1</v>
      </c>
      <c r="AR16" s="13"/>
      <c r="BE16" s="286"/>
      <c r="BS16" s="10" t="s">
        <v>3</v>
      </c>
    </row>
    <row r="17" spans="1:71" s="1" customFormat="1" ht="18.399999999999999" customHeight="1">
      <c r="B17" s="13"/>
      <c r="E17" s="18" t="s">
        <v>31</v>
      </c>
      <c r="AK17" s="20" t="s">
        <v>27</v>
      </c>
      <c r="AN17" s="18" t="s">
        <v>1</v>
      </c>
      <c r="AR17" s="13"/>
      <c r="BE17" s="286"/>
      <c r="BS17" s="10" t="s">
        <v>32</v>
      </c>
    </row>
    <row r="18" spans="1:71" s="1" customFormat="1" ht="6.95" customHeight="1">
      <c r="B18" s="13"/>
      <c r="AR18" s="13"/>
      <c r="BE18" s="286"/>
      <c r="BS18" s="10" t="s">
        <v>6</v>
      </c>
    </row>
    <row r="19" spans="1:71" s="1" customFormat="1" ht="12" customHeight="1">
      <c r="B19" s="13"/>
      <c r="D19" s="20" t="s">
        <v>33</v>
      </c>
      <c r="AK19" s="20" t="s">
        <v>25</v>
      </c>
      <c r="AN19" s="18" t="s">
        <v>1</v>
      </c>
      <c r="AR19" s="13"/>
      <c r="BE19" s="286"/>
      <c r="BS19" s="10" t="s">
        <v>6</v>
      </c>
    </row>
    <row r="20" spans="1:71" s="1" customFormat="1" ht="18.399999999999999" customHeight="1">
      <c r="B20" s="13"/>
      <c r="E20" s="18" t="s">
        <v>34</v>
      </c>
      <c r="AK20" s="20" t="s">
        <v>27</v>
      </c>
      <c r="AN20" s="18" t="s">
        <v>1</v>
      </c>
      <c r="AR20" s="13"/>
      <c r="BE20" s="286"/>
      <c r="BS20" s="10" t="s">
        <v>32</v>
      </c>
    </row>
    <row r="21" spans="1:71" s="1" customFormat="1" ht="6.95" customHeight="1">
      <c r="B21" s="13"/>
      <c r="AR21" s="13"/>
      <c r="BE21" s="286"/>
    </row>
    <row r="22" spans="1:71" s="1" customFormat="1" ht="12" customHeight="1">
      <c r="B22" s="13"/>
      <c r="D22" s="20" t="s">
        <v>35</v>
      </c>
      <c r="AR22" s="13"/>
      <c r="BE22" s="286"/>
    </row>
    <row r="23" spans="1:71" s="1" customFormat="1" ht="16.5" customHeight="1">
      <c r="B23" s="13"/>
      <c r="E23" s="292" t="s">
        <v>1</v>
      </c>
      <c r="F23" s="292"/>
      <c r="G23" s="292"/>
      <c r="H23" s="292"/>
      <c r="I23" s="292"/>
      <c r="J23" s="292"/>
      <c r="K23" s="292"/>
      <c r="L23" s="292"/>
      <c r="M23" s="292"/>
      <c r="N23" s="292"/>
      <c r="O23" s="292"/>
      <c r="P23" s="292"/>
      <c r="Q23" s="292"/>
      <c r="R23" s="292"/>
      <c r="S23" s="292"/>
      <c r="T23" s="292"/>
      <c r="U23" s="292"/>
      <c r="V23" s="292"/>
      <c r="W23" s="292"/>
      <c r="X23" s="292"/>
      <c r="Y23" s="292"/>
      <c r="Z23" s="292"/>
      <c r="AA23" s="292"/>
      <c r="AB23" s="292"/>
      <c r="AC23" s="292"/>
      <c r="AD23" s="292"/>
      <c r="AE23" s="292"/>
      <c r="AF23" s="292"/>
      <c r="AG23" s="292"/>
      <c r="AH23" s="292"/>
      <c r="AI23" s="292"/>
      <c r="AJ23" s="292"/>
      <c r="AK23" s="292"/>
      <c r="AL23" s="292"/>
      <c r="AM23" s="292"/>
      <c r="AN23" s="292"/>
      <c r="AR23" s="13"/>
      <c r="BE23" s="286"/>
    </row>
    <row r="24" spans="1:71" s="1" customFormat="1" ht="6.95" customHeight="1">
      <c r="B24" s="13"/>
      <c r="AR24" s="13"/>
      <c r="BE24" s="286"/>
    </row>
    <row r="25" spans="1:71" s="1" customFormat="1" ht="6.95" customHeight="1">
      <c r="B25" s="1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R25" s="13"/>
      <c r="BE25" s="286"/>
    </row>
    <row r="26" spans="1:71" s="2" customFormat="1" ht="25.9" customHeight="1">
      <c r="A26" s="24"/>
      <c r="B26" s="25"/>
      <c r="C26" s="24"/>
      <c r="D26" s="26" t="s">
        <v>36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93">
        <f>ROUND(AG94,2)</f>
        <v>0</v>
      </c>
      <c r="AL26" s="294"/>
      <c r="AM26" s="294"/>
      <c r="AN26" s="294"/>
      <c r="AO26" s="294"/>
      <c r="AP26" s="24"/>
      <c r="AQ26" s="24"/>
      <c r="AR26" s="25"/>
      <c r="BE26" s="286"/>
    </row>
    <row r="27" spans="1:71" s="2" customFormat="1" ht="6.95" customHeight="1">
      <c r="A27" s="24"/>
      <c r="B27" s="25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5"/>
      <c r="BE27" s="286"/>
    </row>
    <row r="28" spans="1:71" s="2" customFormat="1" ht="12.75">
      <c r="A28" s="24"/>
      <c r="B28" s="25"/>
      <c r="C28" s="24"/>
      <c r="D28" s="24"/>
      <c r="E28" s="24"/>
      <c r="F28" s="24"/>
      <c r="G28" s="24"/>
      <c r="H28" s="24"/>
      <c r="I28" s="24"/>
      <c r="J28" s="24"/>
      <c r="K28" s="24"/>
      <c r="L28" s="295" t="s">
        <v>37</v>
      </c>
      <c r="M28" s="295"/>
      <c r="N28" s="295"/>
      <c r="O28" s="295"/>
      <c r="P28" s="295"/>
      <c r="Q28" s="24"/>
      <c r="R28" s="24"/>
      <c r="S28" s="24"/>
      <c r="T28" s="24"/>
      <c r="U28" s="24"/>
      <c r="V28" s="24"/>
      <c r="W28" s="295" t="s">
        <v>38</v>
      </c>
      <c r="X28" s="295"/>
      <c r="Y28" s="295"/>
      <c r="Z28" s="295"/>
      <c r="AA28" s="295"/>
      <c r="AB28" s="295"/>
      <c r="AC28" s="295"/>
      <c r="AD28" s="295"/>
      <c r="AE28" s="295"/>
      <c r="AF28" s="24"/>
      <c r="AG28" s="24"/>
      <c r="AH28" s="24"/>
      <c r="AI28" s="24"/>
      <c r="AJ28" s="24"/>
      <c r="AK28" s="295" t="s">
        <v>39</v>
      </c>
      <c r="AL28" s="295"/>
      <c r="AM28" s="295"/>
      <c r="AN28" s="295"/>
      <c r="AO28" s="295"/>
      <c r="AP28" s="24"/>
      <c r="AQ28" s="24"/>
      <c r="AR28" s="25"/>
      <c r="BE28" s="286"/>
    </row>
    <row r="29" spans="1:71" s="3" customFormat="1" ht="14.45" customHeight="1">
      <c r="B29" s="28"/>
      <c r="D29" s="20" t="s">
        <v>40</v>
      </c>
      <c r="F29" s="20" t="s">
        <v>41</v>
      </c>
      <c r="L29" s="280">
        <v>0.21</v>
      </c>
      <c r="M29" s="279"/>
      <c r="N29" s="279"/>
      <c r="O29" s="279"/>
      <c r="P29" s="279"/>
      <c r="W29" s="278">
        <f>ROUND(AZ94, 2)</f>
        <v>0</v>
      </c>
      <c r="X29" s="279"/>
      <c r="Y29" s="279"/>
      <c r="Z29" s="279"/>
      <c r="AA29" s="279"/>
      <c r="AB29" s="279"/>
      <c r="AC29" s="279"/>
      <c r="AD29" s="279"/>
      <c r="AE29" s="279"/>
      <c r="AK29" s="278">
        <f>ROUND(AV94, 2)</f>
        <v>0</v>
      </c>
      <c r="AL29" s="279"/>
      <c r="AM29" s="279"/>
      <c r="AN29" s="279"/>
      <c r="AO29" s="279"/>
      <c r="AR29" s="28"/>
      <c r="BE29" s="287"/>
    </row>
    <row r="30" spans="1:71" s="3" customFormat="1" ht="14.45" customHeight="1">
      <c r="B30" s="28"/>
      <c r="F30" s="20" t="s">
        <v>42</v>
      </c>
      <c r="L30" s="280">
        <v>0.12</v>
      </c>
      <c r="M30" s="279"/>
      <c r="N30" s="279"/>
      <c r="O30" s="279"/>
      <c r="P30" s="279"/>
      <c r="W30" s="278">
        <f>ROUND(BA94, 2)</f>
        <v>0</v>
      </c>
      <c r="X30" s="279"/>
      <c r="Y30" s="279"/>
      <c r="Z30" s="279"/>
      <c r="AA30" s="279"/>
      <c r="AB30" s="279"/>
      <c r="AC30" s="279"/>
      <c r="AD30" s="279"/>
      <c r="AE30" s="279"/>
      <c r="AK30" s="278">
        <f>ROUND(AW94, 2)</f>
        <v>0</v>
      </c>
      <c r="AL30" s="279"/>
      <c r="AM30" s="279"/>
      <c r="AN30" s="279"/>
      <c r="AO30" s="279"/>
      <c r="AR30" s="28"/>
      <c r="BE30" s="287"/>
    </row>
    <row r="31" spans="1:71" s="3" customFormat="1" ht="14.45" hidden="1" customHeight="1">
      <c r="B31" s="28"/>
      <c r="F31" s="20" t="s">
        <v>43</v>
      </c>
      <c r="L31" s="280">
        <v>0.21</v>
      </c>
      <c r="M31" s="279"/>
      <c r="N31" s="279"/>
      <c r="O31" s="279"/>
      <c r="P31" s="279"/>
      <c r="W31" s="278">
        <f>ROUND(BB94, 2)</f>
        <v>0</v>
      </c>
      <c r="X31" s="279"/>
      <c r="Y31" s="279"/>
      <c r="Z31" s="279"/>
      <c r="AA31" s="279"/>
      <c r="AB31" s="279"/>
      <c r="AC31" s="279"/>
      <c r="AD31" s="279"/>
      <c r="AE31" s="279"/>
      <c r="AK31" s="278">
        <v>0</v>
      </c>
      <c r="AL31" s="279"/>
      <c r="AM31" s="279"/>
      <c r="AN31" s="279"/>
      <c r="AO31" s="279"/>
      <c r="AR31" s="28"/>
      <c r="BE31" s="287"/>
    </row>
    <row r="32" spans="1:71" s="3" customFormat="1" ht="14.45" hidden="1" customHeight="1">
      <c r="B32" s="28"/>
      <c r="F32" s="20" t="s">
        <v>44</v>
      </c>
      <c r="L32" s="280">
        <v>0.12</v>
      </c>
      <c r="M32" s="279"/>
      <c r="N32" s="279"/>
      <c r="O32" s="279"/>
      <c r="P32" s="279"/>
      <c r="W32" s="278">
        <f>ROUND(BC94, 2)</f>
        <v>0</v>
      </c>
      <c r="X32" s="279"/>
      <c r="Y32" s="279"/>
      <c r="Z32" s="279"/>
      <c r="AA32" s="279"/>
      <c r="AB32" s="279"/>
      <c r="AC32" s="279"/>
      <c r="AD32" s="279"/>
      <c r="AE32" s="279"/>
      <c r="AK32" s="278">
        <v>0</v>
      </c>
      <c r="AL32" s="279"/>
      <c r="AM32" s="279"/>
      <c r="AN32" s="279"/>
      <c r="AO32" s="279"/>
      <c r="AR32" s="28"/>
      <c r="BE32" s="287"/>
    </row>
    <row r="33" spans="1:57" s="3" customFormat="1" ht="14.45" hidden="1" customHeight="1">
      <c r="B33" s="28"/>
      <c r="F33" s="20" t="s">
        <v>45</v>
      </c>
      <c r="L33" s="280">
        <v>0</v>
      </c>
      <c r="M33" s="279"/>
      <c r="N33" s="279"/>
      <c r="O33" s="279"/>
      <c r="P33" s="279"/>
      <c r="W33" s="278">
        <f>ROUND(BD94, 2)</f>
        <v>0</v>
      </c>
      <c r="X33" s="279"/>
      <c r="Y33" s="279"/>
      <c r="Z33" s="279"/>
      <c r="AA33" s="279"/>
      <c r="AB33" s="279"/>
      <c r="AC33" s="279"/>
      <c r="AD33" s="279"/>
      <c r="AE33" s="279"/>
      <c r="AK33" s="278">
        <v>0</v>
      </c>
      <c r="AL33" s="279"/>
      <c r="AM33" s="279"/>
      <c r="AN33" s="279"/>
      <c r="AO33" s="279"/>
      <c r="AR33" s="28"/>
      <c r="BE33" s="287"/>
    </row>
    <row r="34" spans="1:57" s="2" customFormat="1" ht="6.95" customHeight="1">
      <c r="A34" s="24"/>
      <c r="B34" s="25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5"/>
      <c r="BE34" s="286"/>
    </row>
    <row r="35" spans="1:57" s="2" customFormat="1" ht="25.9" customHeight="1">
      <c r="A35" s="24"/>
      <c r="B35" s="25"/>
      <c r="C35" s="29"/>
      <c r="D35" s="30" t="s">
        <v>46</v>
      </c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2" t="s">
        <v>47</v>
      </c>
      <c r="U35" s="31"/>
      <c r="V35" s="31"/>
      <c r="W35" s="31"/>
      <c r="X35" s="281" t="s">
        <v>48</v>
      </c>
      <c r="Y35" s="282"/>
      <c r="Z35" s="282"/>
      <c r="AA35" s="282"/>
      <c r="AB35" s="282"/>
      <c r="AC35" s="31"/>
      <c r="AD35" s="31"/>
      <c r="AE35" s="31"/>
      <c r="AF35" s="31"/>
      <c r="AG35" s="31"/>
      <c r="AH35" s="31"/>
      <c r="AI35" s="31"/>
      <c r="AJ35" s="31"/>
      <c r="AK35" s="283">
        <f>SUM(AK26:AK33)</f>
        <v>0</v>
      </c>
      <c r="AL35" s="282"/>
      <c r="AM35" s="282"/>
      <c r="AN35" s="282"/>
      <c r="AO35" s="284"/>
      <c r="AP35" s="29"/>
      <c r="AQ35" s="29"/>
      <c r="AR35" s="25"/>
      <c r="BE35" s="24"/>
    </row>
    <row r="36" spans="1:57" s="2" customFormat="1" ht="6.95" customHeight="1">
      <c r="A36" s="24"/>
      <c r="B36" s="25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  <c r="AQ36" s="24"/>
      <c r="AR36" s="25"/>
      <c r="BE36" s="24"/>
    </row>
    <row r="37" spans="1:57" s="2" customFormat="1" ht="14.45" customHeight="1">
      <c r="A37" s="24"/>
      <c r="B37" s="25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  <c r="AQ37" s="24"/>
      <c r="AR37" s="25"/>
      <c r="BE37" s="24"/>
    </row>
    <row r="38" spans="1:57" s="1" customFormat="1" ht="14.45" customHeight="1">
      <c r="B38" s="13"/>
      <c r="AR38" s="13"/>
    </row>
    <row r="39" spans="1:57" s="1" customFormat="1" ht="14.45" customHeight="1">
      <c r="B39" s="13"/>
      <c r="AR39" s="13"/>
    </row>
    <row r="40" spans="1:57" s="1" customFormat="1" ht="14.45" customHeight="1">
      <c r="B40" s="13"/>
      <c r="AR40" s="13"/>
    </row>
    <row r="41" spans="1:57" s="1" customFormat="1" ht="14.45" customHeight="1">
      <c r="B41" s="13"/>
      <c r="AR41" s="13"/>
    </row>
    <row r="42" spans="1:57" s="1" customFormat="1" ht="14.45" customHeight="1">
      <c r="B42" s="13"/>
      <c r="AR42" s="13"/>
    </row>
    <row r="43" spans="1:57" s="1" customFormat="1" ht="14.45" customHeight="1">
      <c r="B43" s="13"/>
      <c r="AR43" s="13"/>
    </row>
    <row r="44" spans="1:57" s="1" customFormat="1" ht="14.45" customHeight="1">
      <c r="B44" s="13"/>
      <c r="AR44" s="13"/>
    </row>
    <row r="45" spans="1:57" s="1" customFormat="1" ht="14.45" customHeight="1">
      <c r="B45" s="13"/>
      <c r="AR45" s="13"/>
    </row>
    <row r="46" spans="1:57" s="1" customFormat="1" ht="14.45" customHeight="1">
      <c r="B46" s="13"/>
      <c r="AR46" s="13"/>
    </row>
    <row r="47" spans="1:57" s="1" customFormat="1" ht="14.45" customHeight="1">
      <c r="B47" s="13"/>
      <c r="AR47" s="13"/>
    </row>
    <row r="48" spans="1:57" s="1" customFormat="1" ht="14.45" customHeight="1">
      <c r="B48" s="13"/>
      <c r="AR48" s="13"/>
    </row>
    <row r="49" spans="1:57" s="2" customFormat="1" ht="14.45" customHeight="1">
      <c r="B49" s="33"/>
      <c r="D49" s="34" t="s">
        <v>49</v>
      </c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4" t="s">
        <v>50</v>
      </c>
      <c r="AI49" s="35"/>
      <c r="AJ49" s="35"/>
      <c r="AK49" s="35"/>
      <c r="AL49" s="35"/>
      <c r="AM49" s="35"/>
      <c r="AN49" s="35"/>
      <c r="AO49" s="35"/>
      <c r="AR49" s="33"/>
    </row>
    <row r="50" spans="1:57">
      <c r="B50" s="13"/>
      <c r="AR50" s="13"/>
    </row>
    <row r="51" spans="1:57">
      <c r="B51" s="13"/>
      <c r="AR51" s="13"/>
    </row>
    <row r="52" spans="1:57">
      <c r="B52" s="13"/>
      <c r="AR52" s="13"/>
    </row>
    <row r="53" spans="1:57">
      <c r="B53" s="13"/>
      <c r="AR53" s="13"/>
    </row>
    <row r="54" spans="1:57">
      <c r="B54" s="13"/>
      <c r="AR54" s="13"/>
    </row>
    <row r="55" spans="1:57">
      <c r="B55" s="13"/>
      <c r="AR55" s="13"/>
    </row>
    <row r="56" spans="1:57">
      <c r="B56" s="13"/>
      <c r="AR56" s="13"/>
    </row>
    <row r="57" spans="1:57">
      <c r="B57" s="13"/>
      <c r="AR57" s="13"/>
    </row>
    <row r="58" spans="1:57">
      <c r="B58" s="13"/>
      <c r="AR58" s="13"/>
    </row>
    <row r="59" spans="1:57">
      <c r="B59" s="13"/>
      <c r="AR59" s="13"/>
    </row>
    <row r="60" spans="1:57" s="2" customFormat="1" ht="12.75">
      <c r="A60" s="24"/>
      <c r="B60" s="25"/>
      <c r="C60" s="24"/>
      <c r="D60" s="36" t="s">
        <v>51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6" t="s">
        <v>52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6" t="s">
        <v>51</v>
      </c>
      <c r="AI60" s="27"/>
      <c r="AJ60" s="27"/>
      <c r="AK60" s="27"/>
      <c r="AL60" s="27"/>
      <c r="AM60" s="36" t="s">
        <v>52</v>
      </c>
      <c r="AN60" s="27"/>
      <c r="AO60" s="27"/>
      <c r="AP60" s="24"/>
      <c r="AQ60" s="24"/>
      <c r="AR60" s="25"/>
      <c r="BE60" s="24"/>
    </row>
    <row r="61" spans="1:57">
      <c r="B61" s="13"/>
      <c r="AR61" s="13"/>
    </row>
    <row r="62" spans="1:57">
      <c r="B62" s="13"/>
      <c r="AR62" s="13"/>
    </row>
    <row r="63" spans="1:57">
      <c r="B63" s="13"/>
      <c r="AR63" s="13"/>
    </row>
    <row r="64" spans="1:57" s="2" customFormat="1" ht="12.75">
      <c r="A64" s="24"/>
      <c r="B64" s="25"/>
      <c r="C64" s="24"/>
      <c r="D64" s="34" t="s">
        <v>53</v>
      </c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4" t="s">
        <v>54</v>
      </c>
      <c r="AI64" s="37"/>
      <c r="AJ64" s="37"/>
      <c r="AK64" s="37"/>
      <c r="AL64" s="37"/>
      <c r="AM64" s="37"/>
      <c r="AN64" s="37"/>
      <c r="AO64" s="37"/>
      <c r="AP64" s="24"/>
      <c r="AQ64" s="24"/>
      <c r="AR64" s="25"/>
      <c r="BE64" s="24"/>
    </row>
    <row r="65" spans="1:57">
      <c r="B65" s="13"/>
      <c r="AR65" s="13"/>
    </row>
    <row r="66" spans="1:57">
      <c r="B66" s="13"/>
      <c r="AR66" s="13"/>
    </row>
    <row r="67" spans="1:57">
      <c r="B67" s="13"/>
      <c r="AR67" s="13"/>
    </row>
    <row r="68" spans="1:57">
      <c r="B68" s="13"/>
      <c r="AR68" s="13"/>
    </row>
    <row r="69" spans="1:57">
      <c r="B69" s="13"/>
      <c r="AR69" s="13"/>
    </row>
    <row r="70" spans="1:57">
      <c r="B70" s="13"/>
      <c r="AR70" s="13"/>
    </row>
    <row r="71" spans="1:57">
      <c r="B71" s="13"/>
      <c r="AR71" s="13"/>
    </row>
    <row r="72" spans="1:57">
      <c r="B72" s="13"/>
      <c r="AR72" s="13"/>
    </row>
    <row r="73" spans="1:57">
      <c r="B73" s="13"/>
      <c r="AR73" s="13"/>
    </row>
    <row r="74" spans="1:57">
      <c r="B74" s="13"/>
      <c r="AR74" s="13"/>
    </row>
    <row r="75" spans="1:57" s="2" customFormat="1" ht="12.75">
      <c r="A75" s="24"/>
      <c r="B75" s="25"/>
      <c r="C75" s="24"/>
      <c r="D75" s="36" t="s">
        <v>51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6" t="s">
        <v>52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6" t="s">
        <v>51</v>
      </c>
      <c r="AI75" s="27"/>
      <c r="AJ75" s="27"/>
      <c r="AK75" s="27"/>
      <c r="AL75" s="27"/>
      <c r="AM75" s="36" t="s">
        <v>52</v>
      </c>
      <c r="AN75" s="27"/>
      <c r="AO75" s="27"/>
      <c r="AP75" s="24"/>
      <c r="AQ75" s="24"/>
      <c r="AR75" s="25"/>
      <c r="BE75" s="24"/>
    </row>
    <row r="76" spans="1:57" s="2" customFormat="1">
      <c r="A76" s="24"/>
      <c r="B76" s="25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  <c r="AF76" s="24"/>
      <c r="AG76" s="24"/>
      <c r="AH76" s="24"/>
      <c r="AI76" s="24"/>
      <c r="AJ76" s="24"/>
      <c r="AK76" s="24"/>
      <c r="AL76" s="24"/>
      <c r="AM76" s="24"/>
      <c r="AN76" s="24"/>
      <c r="AO76" s="24"/>
      <c r="AP76" s="24"/>
      <c r="AQ76" s="24"/>
      <c r="AR76" s="25"/>
      <c r="BE76" s="24"/>
    </row>
    <row r="77" spans="1:57" s="2" customFormat="1" ht="6.95" customHeight="1">
      <c r="A77" s="24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/>
      <c r="AK77" s="39"/>
      <c r="AL77" s="39"/>
      <c r="AM77" s="39"/>
      <c r="AN77" s="39"/>
      <c r="AO77" s="39"/>
      <c r="AP77" s="39"/>
      <c r="AQ77" s="39"/>
      <c r="AR77" s="25"/>
      <c r="BE77" s="24"/>
    </row>
    <row r="81" spans="1:90" s="2" customFormat="1" ht="6.95" customHeight="1">
      <c r="A81" s="24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F81" s="41"/>
      <c r="AG81" s="41"/>
      <c r="AH81" s="41"/>
      <c r="AI81" s="41"/>
      <c r="AJ81" s="41"/>
      <c r="AK81" s="41"/>
      <c r="AL81" s="41"/>
      <c r="AM81" s="41"/>
      <c r="AN81" s="41"/>
      <c r="AO81" s="41"/>
      <c r="AP81" s="41"/>
      <c r="AQ81" s="41"/>
      <c r="AR81" s="25"/>
      <c r="BE81" s="24"/>
    </row>
    <row r="82" spans="1:90" s="2" customFormat="1" ht="24.95" customHeight="1">
      <c r="A82" s="24"/>
      <c r="B82" s="25"/>
      <c r="C82" s="14" t="s">
        <v>55</v>
      </c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  <c r="AF82" s="24"/>
      <c r="AG82" s="24"/>
      <c r="AH82" s="24"/>
      <c r="AI82" s="24"/>
      <c r="AJ82" s="24"/>
      <c r="AK82" s="24"/>
      <c r="AL82" s="24"/>
      <c r="AM82" s="24"/>
      <c r="AN82" s="24"/>
      <c r="AO82" s="24"/>
      <c r="AP82" s="24"/>
      <c r="AQ82" s="24"/>
      <c r="AR82" s="25"/>
      <c r="BE82" s="24"/>
    </row>
    <row r="83" spans="1:90" s="2" customFormat="1" ht="6.95" customHeight="1">
      <c r="A83" s="24"/>
      <c r="B83" s="25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  <c r="AF83" s="24"/>
      <c r="AG83" s="24"/>
      <c r="AH83" s="24"/>
      <c r="AI83" s="24"/>
      <c r="AJ83" s="24"/>
      <c r="AK83" s="24"/>
      <c r="AL83" s="24"/>
      <c r="AM83" s="24"/>
      <c r="AN83" s="24"/>
      <c r="AO83" s="24"/>
      <c r="AP83" s="24"/>
      <c r="AQ83" s="24"/>
      <c r="AR83" s="25"/>
      <c r="BE83" s="24"/>
    </row>
    <row r="84" spans="1:90" s="4" customFormat="1" ht="12" customHeight="1">
      <c r="B84" s="42"/>
      <c r="C84" s="20" t="s">
        <v>13</v>
      </c>
      <c r="L84" s="4" t="str">
        <f>K5</f>
        <v>Mesto24012</v>
      </c>
      <c r="AR84" s="42"/>
    </row>
    <row r="85" spans="1:90" s="5" customFormat="1" ht="36.950000000000003" customHeight="1">
      <c r="B85" s="43"/>
      <c r="C85" s="44" t="s">
        <v>16</v>
      </c>
      <c r="L85" s="269" t="str">
        <f>K6</f>
        <v>Křižná ABS SO .02 ( Švabinského-Svěrákova)+parkoviště vu ZŠ</v>
      </c>
      <c r="M85" s="270"/>
      <c r="N85" s="270"/>
      <c r="O85" s="270"/>
      <c r="P85" s="270"/>
      <c r="Q85" s="270"/>
      <c r="R85" s="270"/>
      <c r="S85" s="270"/>
      <c r="T85" s="270"/>
      <c r="U85" s="270"/>
      <c r="V85" s="270"/>
      <c r="W85" s="270"/>
      <c r="X85" s="270"/>
      <c r="Y85" s="270"/>
      <c r="Z85" s="270"/>
      <c r="AA85" s="270"/>
      <c r="AB85" s="270"/>
      <c r="AC85" s="270"/>
      <c r="AD85" s="270"/>
      <c r="AE85" s="270"/>
      <c r="AF85" s="270"/>
      <c r="AG85" s="270"/>
      <c r="AH85" s="270"/>
      <c r="AI85" s="270"/>
      <c r="AJ85" s="270"/>
      <c r="AR85" s="43"/>
    </row>
    <row r="86" spans="1:90" s="2" customFormat="1" ht="6.95" customHeight="1">
      <c r="A86" s="24"/>
      <c r="B86" s="25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  <c r="AF86" s="24"/>
      <c r="AG86" s="24"/>
      <c r="AH86" s="24"/>
      <c r="AI86" s="24"/>
      <c r="AJ86" s="24"/>
      <c r="AK86" s="24"/>
      <c r="AL86" s="24"/>
      <c r="AM86" s="24"/>
      <c r="AN86" s="24"/>
      <c r="AO86" s="24"/>
      <c r="AP86" s="24"/>
      <c r="AQ86" s="24"/>
      <c r="AR86" s="25"/>
      <c r="BE86" s="24"/>
    </row>
    <row r="87" spans="1:90" s="2" customFormat="1" ht="12" customHeight="1">
      <c r="A87" s="24"/>
      <c r="B87" s="25"/>
      <c r="C87" s="20" t="s">
        <v>20</v>
      </c>
      <c r="D87" s="24"/>
      <c r="E87" s="24"/>
      <c r="F87" s="24"/>
      <c r="G87" s="24"/>
      <c r="H87" s="24"/>
      <c r="I87" s="24"/>
      <c r="J87" s="24"/>
      <c r="K87" s="24"/>
      <c r="L87" s="45" t="str">
        <f>IF(K8="","",K8)</f>
        <v>Valašské Meziříčí</v>
      </c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  <c r="AF87" s="24"/>
      <c r="AG87" s="24"/>
      <c r="AH87" s="24"/>
      <c r="AI87" s="20" t="s">
        <v>22</v>
      </c>
      <c r="AJ87" s="24"/>
      <c r="AK87" s="24"/>
      <c r="AL87" s="24"/>
      <c r="AM87" s="271" t="str">
        <f>IF(AN8= "","",AN8)</f>
        <v>15. 4. 2024</v>
      </c>
      <c r="AN87" s="271"/>
      <c r="AO87" s="24"/>
      <c r="AP87" s="24"/>
      <c r="AQ87" s="24"/>
      <c r="AR87" s="25"/>
      <c r="BE87" s="24"/>
    </row>
    <row r="88" spans="1:90" s="2" customFormat="1" ht="6.95" customHeight="1">
      <c r="A88" s="24"/>
      <c r="B88" s="25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  <c r="AF88" s="24"/>
      <c r="AG88" s="24"/>
      <c r="AH88" s="24"/>
      <c r="AI88" s="24"/>
      <c r="AJ88" s="24"/>
      <c r="AK88" s="24"/>
      <c r="AL88" s="24"/>
      <c r="AM88" s="24"/>
      <c r="AN88" s="24"/>
      <c r="AO88" s="24"/>
      <c r="AP88" s="24"/>
      <c r="AQ88" s="24"/>
      <c r="AR88" s="25"/>
      <c r="BE88" s="24"/>
    </row>
    <row r="89" spans="1:90" s="2" customFormat="1" ht="15.2" customHeight="1">
      <c r="A89" s="24"/>
      <c r="B89" s="25"/>
      <c r="C89" s="20" t="s">
        <v>24</v>
      </c>
      <c r="D89" s="24"/>
      <c r="E89" s="24"/>
      <c r="F89" s="24"/>
      <c r="G89" s="24"/>
      <c r="H89" s="24"/>
      <c r="I89" s="24"/>
      <c r="J89" s="24"/>
      <c r="K89" s="24"/>
      <c r="L89" s="4" t="str">
        <f>IF(E11= "","",E11)</f>
        <v>Město Valašské Meziříčí</v>
      </c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0" t="s">
        <v>30</v>
      </c>
      <c r="AJ89" s="24"/>
      <c r="AK89" s="24"/>
      <c r="AL89" s="24"/>
      <c r="AM89" s="272" t="str">
        <f>IF(E17="","",E17)</f>
        <v xml:space="preserve"> </v>
      </c>
      <c r="AN89" s="273"/>
      <c r="AO89" s="273"/>
      <c r="AP89" s="273"/>
      <c r="AQ89" s="24"/>
      <c r="AR89" s="25"/>
      <c r="AS89" s="274" t="s">
        <v>56</v>
      </c>
      <c r="AT89" s="275"/>
      <c r="AU89" s="47"/>
      <c r="AV89" s="47"/>
      <c r="AW89" s="47"/>
      <c r="AX89" s="47"/>
      <c r="AY89" s="47"/>
      <c r="AZ89" s="47"/>
      <c r="BA89" s="47"/>
      <c r="BB89" s="47"/>
      <c r="BC89" s="47"/>
      <c r="BD89" s="48"/>
      <c r="BE89" s="24"/>
    </row>
    <row r="90" spans="1:90" s="2" customFormat="1" ht="15.2" customHeight="1">
      <c r="A90" s="24"/>
      <c r="B90" s="25"/>
      <c r="C90" s="20" t="s">
        <v>28</v>
      </c>
      <c r="D90" s="24"/>
      <c r="E90" s="24"/>
      <c r="F90" s="24"/>
      <c r="G90" s="24"/>
      <c r="H90" s="24"/>
      <c r="I90" s="24"/>
      <c r="J90" s="24"/>
      <c r="K90" s="24"/>
      <c r="L90" s="4" t="str">
        <f>IF(E14= "Vyplň údaj","",E14)</f>
        <v/>
      </c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  <c r="AF90" s="24"/>
      <c r="AG90" s="24"/>
      <c r="AH90" s="24"/>
      <c r="AI90" s="20" t="s">
        <v>33</v>
      </c>
      <c r="AJ90" s="24"/>
      <c r="AK90" s="24"/>
      <c r="AL90" s="24"/>
      <c r="AM90" s="272" t="str">
        <f>IF(E20="","",E20)</f>
        <v>Fajfrová Irena</v>
      </c>
      <c r="AN90" s="273"/>
      <c r="AO90" s="273"/>
      <c r="AP90" s="273"/>
      <c r="AQ90" s="24"/>
      <c r="AR90" s="25"/>
      <c r="AS90" s="276"/>
      <c r="AT90" s="277"/>
      <c r="AU90" s="49"/>
      <c r="AV90" s="49"/>
      <c r="AW90" s="49"/>
      <c r="AX90" s="49"/>
      <c r="AY90" s="49"/>
      <c r="AZ90" s="49"/>
      <c r="BA90" s="49"/>
      <c r="BB90" s="49"/>
      <c r="BC90" s="49"/>
      <c r="BD90" s="50"/>
      <c r="BE90" s="24"/>
    </row>
    <row r="91" spans="1:90" s="2" customFormat="1" ht="10.9" customHeight="1">
      <c r="A91" s="24"/>
      <c r="B91" s="25"/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  <c r="AF91" s="24"/>
      <c r="AG91" s="24"/>
      <c r="AH91" s="24"/>
      <c r="AI91" s="24"/>
      <c r="AJ91" s="24"/>
      <c r="AK91" s="24"/>
      <c r="AL91" s="24"/>
      <c r="AM91" s="24"/>
      <c r="AN91" s="24"/>
      <c r="AO91" s="24"/>
      <c r="AP91" s="24"/>
      <c r="AQ91" s="24"/>
      <c r="AR91" s="25"/>
      <c r="AS91" s="276"/>
      <c r="AT91" s="277"/>
      <c r="AU91" s="49"/>
      <c r="AV91" s="49"/>
      <c r="AW91" s="49"/>
      <c r="AX91" s="49"/>
      <c r="AY91" s="49"/>
      <c r="AZ91" s="49"/>
      <c r="BA91" s="49"/>
      <c r="BB91" s="49"/>
      <c r="BC91" s="49"/>
      <c r="BD91" s="50"/>
      <c r="BE91" s="24"/>
    </row>
    <row r="92" spans="1:90" s="2" customFormat="1" ht="29.25" customHeight="1">
      <c r="A92" s="24"/>
      <c r="B92" s="25"/>
      <c r="C92" s="259" t="s">
        <v>57</v>
      </c>
      <c r="D92" s="260"/>
      <c r="E92" s="260"/>
      <c r="F92" s="260"/>
      <c r="G92" s="260"/>
      <c r="H92" s="51"/>
      <c r="I92" s="261" t="s">
        <v>58</v>
      </c>
      <c r="J92" s="260"/>
      <c r="K92" s="260"/>
      <c r="L92" s="260"/>
      <c r="M92" s="260"/>
      <c r="N92" s="260"/>
      <c r="O92" s="260"/>
      <c r="P92" s="260"/>
      <c r="Q92" s="260"/>
      <c r="R92" s="260"/>
      <c r="S92" s="260"/>
      <c r="T92" s="260"/>
      <c r="U92" s="260"/>
      <c r="V92" s="260"/>
      <c r="W92" s="260"/>
      <c r="X92" s="260"/>
      <c r="Y92" s="260"/>
      <c r="Z92" s="260"/>
      <c r="AA92" s="260"/>
      <c r="AB92" s="260"/>
      <c r="AC92" s="260"/>
      <c r="AD92" s="260"/>
      <c r="AE92" s="260"/>
      <c r="AF92" s="260"/>
      <c r="AG92" s="262" t="s">
        <v>59</v>
      </c>
      <c r="AH92" s="260"/>
      <c r="AI92" s="260"/>
      <c r="AJ92" s="260"/>
      <c r="AK92" s="260"/>
      <c r="AL92" s="260"/>
      <c r="AM92" s="260"/>
      <c r="AN92" s="261" t="s">
        <v>60</v>
      </c>
      <c r="AO92" s="260"/>
      <c r="AP92" s="263"/>
      <c r="AQ92" s="52" t="s">
        <v>61</v>
      </c>
      <c r="AR92" s="25"/>
      <c r="AS92" s="53" t="s">
        <v>62</v>
      </c>
      <c r="AT92" s="54" t="s">
        <v>63</v>
      </c>
      <c r="AU92" s="54" t="s">
        <v>64</v>
      </c>
      <c r="AV92" s="54" t="s">
        <v>65</v>
      </c>
      <c r="AW92" s="54" t="s">
        <v>66</v>
      </c>
      <c r="AX92" s="54" t="s">
        <v>67</v>
      </c>
      <c r="AY92" s="54" t="s">
        <v>68</v>
      </c>
      <c r="AZ92" s="54" t="s">
        <v>69</v>
      </c>
      <c r="BA92" s="54" t="s">
        <v>70</v>
      </c>
      <c r="BB92" s="54" t="s">
        <v>71</v>
      </c>
      <c r="BC92" s="54" t="s">
        <v>72</v>
      </c>
      <c r="BD92" s="55" t="s">
        <v>73</v>
      </c>
      <c r="BE92" s="24"/>
    </row>
    <row r="93" spans="1:90" s="2" customFormat="1" ht="10.9" customHeight="1">
      <c r="A93" s="24"/>
      <c r="B93" s="25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  <c r="AF93" s="24"/>
      <c r="AG93" s="24"/>
      <c r="AH93" s="24"/>
      <c r="AI93" s="24"/>
      <c r="AJ93" s="24"/>
      <c r="AK93" s="24"/>
      <c r="AL93" s="24"/>
      <c r="AM93" s="24"/>
      <c r="AN93" s="24"/>
      <c r="AO93" s="24"/>
      <c r="AP93" s="24"/>
      <c r="AQ93" s="24"/>
      <c r="AR93" s="25"/>
      <c r="AS93" s="56"/>
      <c r="AT93" s="57"/>
      <c r="AU93" s="57"/>
      <c r="AV93" s="57"/>
      <c r="AW93" s="57"/>
      <c r="AX93" s="57"/>
      <c r="AY93" s="57"/>
      <c r="AZ93" s="57"/>
      <c r="BA93" s="57"/>
      <c r="BB93" s="57"/>
      <c r="BC93" s="57"/>
      <c r="BD93" s="58"/>
      <c r="BE93" s="24"/>
    </row>
    <row r="94" spans="1:90" s="6" customFormat="1" ht="32.450000000000003" customHeight="1">
      <c r="B94" s="59"/>
      <c r="C94" s="60" t="s">
        <v>74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267">
        <f>ROUND(AG95,2)</f>
        <v>0</v>
      </c>
      <c r="AH94" s="267"/>
      <c r="AI94" s="267"/>
      <c r="AJ94" s="267"/>
      <c r="AK94" s="267"/>
      <c r="AL94" s="267"/>
      <c r="AM94" s="267"/>
      <c r="AN94" s="268">
        <f>SUM(AG94,AT94)</f>
        <v>0</v>
      </c>
      <c r="AO94" s="268"/>
      <c r="AP94" s="268"/>
      <c r="AQ94" s="62" t="s">
        <v>1</v>
      </c>
      <c r="AR94" s="59"/>
      <c r="AS94" s="63">
        <f>ROUND(AS95,2)</f>
        <v>0</v>
      </c>
      <c r="AT94" s="64">
        <f>ROUND(SUM(AV94:AW94),2)</f>
        <v>0</v>
      </c>
      <c r="AU94" s="65">
        <f>ROUND(AU95,5)</f>
        <v>0</v>
      </c>
      <c r="AV94" s="64">
        <f>ROUND(AZ94*L29,2)</f>
        <v>0</v>
      </c>
      <c r="AW94" s="64">
        <f>ROUND(BA94*L30,2)</f>
        <v>0</v>
      </c>
      <c r="AX94" s="64">
        <f>ROUND(BB94*L29,2)</f>
        <v>0</v>
      </c>
      <c r="AY94" s="64">
        <f>ROUND(BC94*L30,2)</f>
        <v>0</v>
      </c>
      <c r="AZ94" s="64">
        <f>ROUND(AZ95,2)</f>
        <v>0</v>
      </c>
      <c r="BA94" s="64">
        <f>ROUND(BA95,2)</f>
        <v>0</v>
      </c>
      <c r="BB94" s="64">
        <f>ROUND(BB95,2)</f>
        <v>0</v>
      </c>
      <c r="BC94" s="64">
        <f>ROUND(BC95,2)</f>
        <v>0</v>
      </c>
      <c r="BD94" s="66">
        <f>ROUND(BD95,2)</f>
        <v>0</v>
      </c>
      <c r="BS94" s="67" t="s">
        <v>75</v>
      </c>
      <c r="BT94" s="67" t="s">
        <v>76</v>
      </c>
      <c r="BV94" s="67" t="s">
        <v>77</v>
      </c>
      <c r="BW94" s="67" t="s">
        <v>4</v>
      </c>
      <c r="BX94" s="67" t="s">
        <v>78</v>
      </c>
      <c r="CL94" s="67" t="s">
        <v>1</v>
      </c>
    </row>
    <row r="95" spans="1:90" s="7" customFormat="1" ht="24.75" customHeight="1">
      <c r="A95" s="68" t="s">
        <v>79</v>
      </c>
      <c r="B95" s="69"/>
      <c r="C95" s="70"/>
      <c r="D95" s="266" t="s">
        <v>14</v>
      </c>
      <c r="E95" s="266"/>
      <c r="F95" s="266"/>
      <c r="G95" s="266"/>
      <c r="H95" s="266"/>
      <c r="I95" s="71"/>
      <c r="J95" s="266" t="s">
        <v>17</v>
      </c>
      <c r="K95" s="266"/>
      <c r="L95" s="266"/>
      <c r="M95" s="266"/>
      <c r="N95" s="266"/>
      <c r="O95" s="266"/>
      <c r="P95" s="266"/>
      <c r="Q95" s="266"/>
      <c r="R95" s="266"/>
      <c r="S95" s="266"/>
      <c r="T95" s="266"/>
      <c r="U95" s="266"/>
      <c r="V95" s="266"/>
      <c r="W95" s="266"/>
      <c r="X95" s="266"/>
      <c r="Y95" s="266"/>
      <c r="Z95" s="266"/>
      <c r="AA95" s="266"/>
      <c r="AB95" s="266"/>
      <c r="AC95" s="266"/>
      <c r="AD95" s="266"/>
      <c r="AE95" s="266"/>
      <c r="AF95" s="266"/>
      <c r="AG95" s="264">
        <f>'Mesto24012 - Křižná ABS S...'!J28</f>
        <v>0</v>
      </c>
      <c r="AH95" s="265"/>
      <c r="AI95" s="265"/>
      <c r="AJ95" s="265"/>
      <c r="AK95" s="265"/>
      <c r="AL95" s="265"/>
      <c r="AM95" s="265"/>
      <c r="AN95" s="264">
        <f>SUM(AG95,AT95)</f>
        <v>0</v>
      </c>
      <c r="AO95" s="265"/>
      <c r="AP95" s="265"/>
      <c r="AQ95" s="72" t="s">
        <v>80</v>
      </c>
      <c r="AR95" s="69"/>
      <c r="AS95" s="73">
        <v>0</v>
      </c>
      <c r="AT95" s="74">
        <f>ROUND(SUM(AV95:AW95),2)</f>
        <v>0</v>
      </c>
      <c r="AU95" s="75">
        <f>'Mesto24012 - Křižná ABS S...'!P122</f>
        <v>0</v>
      </c>
      <c r="AV95" s="74">
        <f>'Mesto24012 - Křižná ABS S...'!J31</f>
        <v>0</v>
      </c>
      <c r="AW95" s="74">
        <f>'Mesto24012 - Křižná ABS S...'!J32</f>
        <v>0</v>
      </c>
      <c r="AX95" s="74">
        <f>'Mesto24012 - Křižná ABS S...'!J33</f>
        <v>0</v>
      </c>
      <c r="AY95" s="74">
        <f>'Mesto24012 - Křižná ABS S...'!J34</f>
        <v>0</v>
      </c>
      <c r="AZ95" s="74">
        <f>'Mesto24012 - Křižná ABS S...'!F31</f>
        <v>0</v>
      </c>
      <c r="BA95" s="74">
        <f>'Mesto24012 - Křižná ABS S...'!F32</f>
        <v>0</v>
      </c>
      <c r="BB95" s="74">
        <f>'Mesto24012 - Křižná ABS S...'!F33</f>
        <v>0</v>
      </c>
      <c r="BC95" s="74">
        <f>'Mesto24012 - Křižná ABS S...'!F34</f>
        <v>0</v>
      </c>
      <c r="BD95" s="76">
        <f>'Mesto24012 - Křižná ABS S...'!F35</f>
        <v>0</v>
      </c>
      <c r="BT95" s="77" t="s">
        <v>81</v>
      </c>
      <c r="BU95" s="77" t="s">
        <v>82</v>
      </c>
      <c r="BV95" s="77" t="s">
        <v>77</v>
      </c>
      <c r="BW95" s="77" t="s">
        <v>4</v>
      </c>
      <c r="BX95" s="77" t="s">
        <v>78</v>
      </c>
      <c r="CL95" s="77" t="s">
        <v>1</v>
      </c>
    </row>
    <row r="96" spans="1:90" s="2" customFormat="1" ht="30" customHeight="1">
      <c r="A96" s="24"/>
      <c r="B96" s="25"/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  <c r="AF96" s="24"/>
      <c r="AG96" s="24"/>
      <c r="AH96" s="24"/>
      <c r="AI96" s="24"/>
      <c r="AJ96" s="24"/>
      <c r="AK96" s="24"/>
      <c r="AL96" s="24"/>
      <c r="AM96" s="24"/>
      <c r="AN96" s="24"/>
      <c r="AO96" s="24"/>
      <c r="AP96" s="24"/>
      <c r="AQ96" s="24"/>
      <c r="AR96" s="25"/>
      <c r="AS96" s="24"/>
      <c r="AT96" s="24"/>
      <c r="AU96" s="24"/>
      <c r="AV96" s="24"/>
      <c r="AW96" s="24"/>
      <c r="AX96" s="24"/>
      <c r="AY96" s="24"/>
      <c r="AZ96" s="24"/>
      <c r="BA96" s="24"/>
      <c r="BB96" s="24"/>
      <c r="BC96" s="24"/>
      <c r="BD96" s="24"/>
      <c r="BE96" s="24"/>
    </row>
    <row r="97" spans="1:57" s="2" customFormat="1" ht="6.95" customHeight="1">
      <c r="A97" s="24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25"/>
      <c r="AS97" s="24"/>
      <c r="AT97" s="24"/>
      <c r="AU97" s="24"/>
      <c r="AV97" s="24"/>
      <c r="AW97" s="24"/>
      <c r="AX97" s="24"/>
      <c r="AY97" s="24"/>
      <c r="AZ97" s="24"/>
      <c r="BA97" s="24"/>
      <c r="BB97" s="24"/>
      <c r="BC97" s="24"/>
      <c r="BD97" s="24"/>
      <c r="BE97" s="24"/>
    </row>
  </sheetData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Mesto24012 - Křižná ABS S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5"/>
  <sheetViews>
    <sheetView showGridLines="0" tabSelected="1" topLeftCell="A106" workbookViewId="0">
      <selection activeCell="I125" sqref="I125"/>
    </sheetView>
  </sheetViews>
  <sheetFormatPr defaultRowHeight="11.25"/>
  <cols>
    <col min="1" max="1" width="8.33203125" style="99" customWidth="1"/>
    <col min="2" max="2" width="1.1640625" style="99" customWidth="1"/>
    <col min="3" max="3" width="4.1640625" style="99" customWidth="1"/>
    <col min="4" max="4" width="4.33203125" style="99" customWidth="1"/>
    <col min="5" max="5" width="17.1640625" style="99" customWidth="1"/>
    <col min="6" max="6" width="50.83203125" style="99" customWidth="1"/>
    <col min="7" max="7" width="7.5" style="99" customWidth="1"/>
    <col min="8" max="8" width="14" style="99" customWidth="1"/>
    <col min="9" max="9" width="15.83203125" style="99" customWidth="1"/>
    <col min="10" max="11" width="22.33203125" style="99" customWidth="1"/>
    <col min="12" max="12" width="9.33203125" style="99" customWidth="1"/>
    <col min="13" max="13" width="10.83203125" style="99" hidden="1" customWidth="1"/>
    <col min="14" max="14" width="9.33203125" style="99" hidden="1"/>
    <col min="15" max="20" width="14.1640625" style="99" hidden="1" customWidth="1"/>
    <col min="21" max="21" width="16.33203125" style="99" hidden="1" customWidth="1"/>
    <col min="22" max="22" width="12.33203125" style="99" customWidth="1"/>
    <col min="23" max="23" width="16.33203125" style="99" customWidth="1"/>
    <col min="24" max="24" width="12.33203125" style="99" customWidth="1"/>
    <col min="25" max="25" width="15" style="99" customWidth="1"/>
    <col min="26" max="26" width="11" style="99" customWidth="1"/>
    <col min="27" max="27" width="15" style="99" customWidth="1"/>
    <col min="28" max="28" width="16.33203125" style="99" customWidth="1"/>
    <col min="29" max="29" width="11" style="99" customWidth="1"/>
    <col min="30" max="30" width="15" style="99" customWidth="1"/>
    <col min="31" max="31" width="16.33203125" style="99" customWidth="1"/>
    <col min="32" max="43" width="9.33203125" style="99"/>
    <col min="44" max="65" width="9.33203125" style="99" hidden="1"/>
    <col min="66" max="16384" width="9.33203125" style="99"/>
  </cols>
  <sheetData>
    <row r="2" spans="1:56" ht="36.950000000000003" customHeight="1">
      <c r="L2" s="296" t="s">
        <v>5</v>
      </c>
      <c r="M2" s="297"/>
      <c r="N2" s="297"/>
      <c r="O2" s="297"/>
      <c r="P2" s="297"/>
      <c r="Q2" s="297"/>
      <c r="R2" s="297"/>
      <c r="S2" s="297"/>
      <c r="T2" s="297"/>
      <c r="U2" s="297"/>
      <c r="V2" s="297"/>
      <c r="AT2" s="100" t="s">
        <v>4</v>
      </c>
      <c r="AZ2" s="101" t="s">
        <v>83</v>
      </c>
      <c r="BA2" s="101" t="s">
        <v>1</v>
      </c>
      <c r="BB2" s="101" t="s">
        <v>1</v>
      </c>
      <c r="BC2" s="101" t="s">
        <v>84</v>
      </c>
      <c r="BD2" s="101" t="s">
        <v>85</v>
      </c>
    </row>
    <row r="3" spans="1:56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104"/>
      <c r="AT3" s="100" t="s">
        <v>85</v>
      </c>
    </row>
    <row r="4" spans="1:56" ht="24.95" customHeight="1">
      <c r="B4" s="104"/>
      <c r="D4" s="105" t="s">
        <v>86</v>
      </c>
      <c r="L4" s="104"/>
      <c r="M4" s="106" t="s">
        <v>10</v>
      </c>
      <c r="AT4" s="100" t="s">
        <v>3</v>
      </c>
    </row>
    <row r="5" spans="1:56" ht="6.95" customHeight="1">
      <c r="B5" s="104"/>
      <c r="L5" s="104"/>
    </row>
    <row r="6" spans="1:56" s="110" customFormat="1" ht="12" customHeight="1">
      <c r="A6" s="107"/>
      <c r="B6" s="84"/>
      <c r="C6" s="107"/>
      <c r="D6" s="108" t="s">
        <v>16</v>
      </c>
      <c r="E6" s="107"/>
      <c r="F6" s="107"/>
      <c r="G6" s="107"/>
      <c r="H6" s="107"/>
      <c r="I6" s="107"/>
      <c r="J6" s="107"/>
      <c r="K6" s="107"/>
      <c r="L6" s="109"/>
      <c r="S6" s="107"/>
      <c r="T6" s="107"/>
      <c r="U6" s="107"/>
      <c r="V6" s="107"/>
      <c r="W6" s="107"/>
      <c r="X6" s="107"/>
      <c r="Y6" s="107"/>
      <c r="Z6" s="107"/>
      <c r="AA6" s="107"/>
      <c r="AB6" s="107"/>
      <c r="AC6" s="107"/>
      <c r="AD6" s="107"/>
      <c r="AE6" s="107"/>
    </row>
    <row r="7" spans="1:56" s="110" customFormat="1" ht="30" customHeight="1">
      <c r="A7" s="107"/>
      <c r="B7" s="84"/>
      <c r="C7" s="107"/>
      <c r="D7" s="107"/>
      <c r="E7" s="298" t="s">
        <v>17</v>
      </c>
      <c r="F7" s="299"/>
      <c r="G7" s="299"/>
      <c r="H7" s="299"/>
      <c r="I7" s="107"/>
      <c r="J7" s="107"/>
      <c r="K7" s="107"/>
      <c r="L7" s="109"/>
      <c r="S7" s="107"/>
      <c r="T7" s="107"/>
      <c r="U7" s="107"/>
      <c r="V7" s="107"/>
      <c r="W7" s="107"/>
      <c r="X7" s="107"/>
      <c r="Y7" s="107"/>
      <c r="Z7" s="107"/>
      <c r="AA7" s="107"/>
      <c r="AB7" s="107"/>
      <c r="AC7" s="107"/>
      <c r="AD7" s="107"/>
      <c r="AE7" s="107"/>
    </row>
    <row r="8" spans="1:56" s="110" customFormat="1">
      <c r="A8" s="107"/>
      <c r="B8" s="84"/>
      <c r="C8" s="107"/>
      <c r="D8" s="107"/>
      <c r="E8" s="107"/>
      <c r="F8" s="107"/>
      <c r="G8" s="107"/>
      <c r="H8" s="107"/>
      <c r="I8" s="107"/>
      <c r="J8" s="107"/>
      <c r="K8" s="107"/>
      <c r="L8" s="109"/>
      <c r="S8" s="107"/>
      <c r="T8" s="107"/>
      <c r="U8" s="107"/>
      <c r="V8" s="107"/>
      <c r="W8" s="107"/>
      <c r="X8" s="107"/>
      <c r="Y8" s="107"/>
      <c r="Z8" s="107"/>
      <c r="AA8" s="107"/>
      <c r="AB8" s="107"/>
      <c r="AC8" s="107"/>
      <c r="AD8" s="107"/>
      <c r="AE8" s="107"/>
    </row>
    <row r="9" spans="1:56" s="110" customFormat="1" ht="12" customHeight="1">
      <c r="A9" s="107"/>
      <c r="B9" s="84"/>
      <c r="C9" s="107"/>
      <c r="D9" s="108" t="s">
        <v>18</v>
      </c>
      <c r="E9" s="107"/>
      <c r="F9" s="111" t="s">
        <v>1</v>
      </c>
      <c r="G9" s="107"/>
      <c r="H9" s="107"/>
      <c r="I9" s="108" t="s">
        <v>19</v>
      </c>
      <c r="J9" s="111" t="s">
        <v>1</v>
      </c>
      <c r="K9" s="107"/>
      <c r="L9" s="109"/>
      <c r="S9" s="107"/>
      <c r="T9" s="107"/>
      <c r="U9" s="107"/>
      <c r="V9" s="107"/>
      <c r="W9" s="107"/>
      <c r="X9" s="107"/>
      <c r="Y9" s="107"/>
      <c r="Z9" s="107"/>
      <c r="AA9" s="107"/>
      <c r="AB9" s="107"/>
      <c r="AC9" s="107"/>
      <c r="AD9" s="107"/>
      <c r="AE9" s="107"/>
    </row>
    <row r="10" spans="1:56" s="110" customFormat="1" ht="12" customHeight="1">
      <c r="A10" s="107"/>
      <c r="B10" s="84"/>
      <c r="C10" s="107"/>
      <c r="D10" s="108" t="s">
        <v>20</v>
      </c>
      <c r="E10" s="107"/>
      <c r="F10" s="111" t="s">
        <v>21</v>
      </c>
      <c r="G10" s="107"/>
      <c r="H10" s="107"/>
      <c r="I10" s="108" t="s">
        <v>22</v>
      </c>
      <c r="J10" s="112" t="str">
        <f>'Rekapitulace stavby'!AN8</f>
        <v>15. 4. 2024</v>
      </c>
      <c r="K10" s="107"/>
      <c r="L10" s="109"/>
      <c r="S10" s="107"/>
      <c r="T10" s="107"/>
      <c r="U10" s="107"/>
      <c r="V10" s="107"/>
      <c r="W10" s="107"/>
      <c r="X10" s="107"/>
      <c r="Y10" s="107"/>
      <c r="Z10" s="107"/>
      <c r="AA10" s="107"/>
      <c r="AB10" s="107"/>
      <c r="AC10" s="107"/>
      <c r="AD10" s="107"/>
      <c r="AE10" s="107"/>
    </row>
    <row r="11" spans="1:56" s="110" customFormat="1" ht="10.9" customHeight="1">
      <c r="A11" s="107"/>
      <c r="B11" s="84"/>
      <c r="C11" s="107"/>
      <c r="D11" s="107"/>
      <c r="E11" s="107"/>
      <c r="F11" s="107"/>
      <c r="G11" s="107"/>
      <c r="H11" s="107"/>
      <c r="I11" s="107"/>
      <c r="J11" s="107"/>
      <c r="K11" s="107"/>
      <c r="L11" s="109"/>
      <c r="S11" s="107"/>
      <c r="T11" s="107"/>
      <c r="U11" s="107"/>
      <c r="V11" s="107"/>
      <c r="W11" s="107"/>
      <c r="X11" s="107"/>
      <c r="Y11" s="107"/>
      <c r="Z11" s="107"/>
      <c r="AA11" s="107"/>
      <c r="AB11" s="107"/>
      <c r="AC11" s="107"/>
      <c r="AD11" s="107"/>
      <c r="AE11" s="107"/>
    </row>
    <row r="12" spans="1:56" s="110" customFormat="1" ht="12" customHeight="1">
      <c r="A12" s="107"/>
      <c r="B12" s="84"/>
      <c r="C12" s="107"/>
      <c r="D12" s="108" t="s">
        <v>24</v>
      </c>
      <c r="E12" s="107"/>
      <c r="F12" s="107"/>
      <c r="G12" s="107"/>
      <c r="H12" s="107"/>
      <c r="I12" s="108" t="s">
        <v>25</v>
      </c>
      <c r="J12" s="111" t="s">
        <v>1</v>
      </c>
      <c r="K12" s="107"/>
      <c r="L12" s="109"/>
      <c r="S12" s="107"/>
      <c r="T12" s="107"/>
      <c r="U12" s="107"/>
      <c r="V12" s="107"/>
      <c r="W12" s="107"/>
      <c r="X12" s="107"/>
      <c r="Y12" s="107"/>
      <c r="Z12" s="107"/>
      <c r="AA12" s="107"/>
      <c r="AB12" s="107"/>
      <c r="AC12" s="107"/>
      <c r="AD12" s="107"/>
      <c r="AE12" s="107"/>
    </row>
    <row r="13" spans="1:56" s="110" customFormat="1" ht="18" customHeight="1">
      <c r="A13" s="107"/>
      <c r="B13" s="84"/>
      <c r="C13" s="107"/>
      <c r="D13" s="107"/>
      <c r="E13" s="111" t="s">
        <v>26</v>
      </c>
      <c r="F13" s="107"/>
      <c r="G13" s="107"/>
      <c r="H13" s="107"/>
      <c r="I13" s="108" t="s">
        <v>27</v>
      </c>
      <c r="J13" s="111" t="s">
        <v>1</v>
      </c>
      <c r="K13" s="107"/>
      <c r="L13" s="109"/>
      <c r="S13" s="107"/>
      <c r="T13" s="107"/>
      <c r="U13" s="107"/>
      <c r="V13" s="107"/>
      <c r="W13" s="107"/>
      <c r="X13" s="107"/>
      <c r="Y13" s="107"/>
      <c r="Z13" s="107"/>
      <c r="AA13" s="107"/>
      <c r="AB13" s="107"/>
      <c r="AC13" s="107"/>
      <c r="AD13" s="107"/>
      <c r="AE13" s="107"/>
    </row>
    <row r="14" spans="1:56" s="110" customFormat="1" ht="6.95" customHeight="1">
      <c r="A14" s="107"/>
      <c r="B14" s="84"/>
      <c r="C14" s="107"/>
      <c r="D14" s="107"/>
      <c r="E14" s="107"/>
      <c r="F14" s="107"/>
      <c r="G14" s="107"/>
      <c r="H14" s="107"/>
      <c r="I14" s="107"/>
      <c r="J14" s="107"/>
      <c r="K14" s="107"/>
      <c r="L14" s="109"/>
      <c r="S14" s="107"/>
      <c r="T14" s="107"/>
      <c r="U14" s="107"/>
      <c r="V14" s="107"/>
      <c r="W14" s="107"/>
      <c r="X14" s="107"/>
      <c r="Y14" s="107"/>
      <c r="Z14" s="107"/>
      <c r="AA14" s="107"/>
      <c r="AB14" s="107"/>
      <c r="AC14" s="107"/>
      <c r="AD14" s="107"/>
      <c r="AE14" s="107"/>
    </row>
    <row r="15" spans="1:56" s="110" customFormat="1" ht="12" customHeight="1">
      <c r="A15" s="107"/>
      <c r="B15" s="84"/>
      <c r="C15" s="107"/>
      <c r="D15" s="108" t="s">
        <v>28</v>
      </c>
      <c r="E15" s="107"/>
      <c r="F15" s="107"/>
      <c r="G15" s="107"/>
      <c r="H15" s="107"/>
      <c r="I15" s="108" t="s">
        <v>25</v>
      </c>
      <c r="J15" s="21" t="str">
        <f>'Rekapitulace stavby'!AN13</f>
        <v>Vyplň údaj</v>
      </c>
      <c r="K15" s="107"/>
      <c r="L15" s="109"/>
      <c r="S15" s="107"/>
      <c r="T15" s="107"/>
      <c r="U15" s="107"/>
      <c r="V15" s="107"/>
      <c r="W15" s="107"/>
      <c r="X15" s="107"/>
      <c r="Y15" s="107"/>
      <c r="Z15" s="107"/>
      <c r="AA15" s="107"/>
      <c r="AB15" s="107"/>
      <c r="AC15" s="107"/>
      <c r="AD15" s="107"/>
      <c r="AE15" s="107"/>
    </row>
    <row r="16" spans="1:56" s="110" customFormat="1" ht="18" customHeight="1">
      <c r="A16" s="107"/>
      <c r="B16" s="84"/>
      <c r="C16" s="107"/>
      <c r="D16" s="107"/>
      <c r="E16" s="300" t="str">
        <f>'Rekapitulace stavby'!E14</f>
        <v>Vyplň údaj</v>
      </c>
      <c r="F16" s="301"/>
      <c r="G16" s="301"/>
      <c r="H16" s="301"/>
      <c r="I16" s="108" t="s">
        <v>27</v>
      </c>
      <c r="J16" s="21" t="str">
        <f>'Rekapitulace stavby'!AN14</f>
        <v>Vyplň údaj</v>
      </c>
      <c r="K16" s="107"/>
      <c r="L16" s="109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  <c r="AE16" s="107"/>
    </row>
    <row r="17" spans="1:31" s="110" customFormat="1" ht="6.95" customHeight="1">
      <c r="A17" s="107"/>
      <c r="B17" s="84"/>
      <c r="C17" s="107"/>
      <c r="D17" s="107"/>
      <c r="E17" s="107"/>
      <c r="F17" s="107"/>
      <c r="G17" s="107"/>
      <c r="H17" s="107"/>
      <c r="I17" s="107"/>
      <c r="J17" s="107"/>
      <c r="K17" s="107"/>
      <c r="L17" s="109"/>
      <c r="S17" s="107"/>
      <c r="T17" s="107"/>
      <c r="U17" s="107"/>
      <c r="V17" s="107"/>
      <c r="W17" s="107"/>
      <c r="X17" s="107"/>
      <c r="Y17" s="107"/>
      <c r="Z17" s="107"/>
      <c r="AA17" s="107"/>
      <c r="AB17" s="107"/>
      <c r="AC17" s="107"/>
      <c r="AD17" s="107"/>
      <c r="AE17" s="107"/>
    </row>
    <row r="18" spans="1:31" s="110" customFormat="1" ht="12" customHeight="1">
      <c r="A18" s="107"/>
      <c r="B18" s="84"/>
      <c r="C18" s="107"/>
      <c r="D18" s="108" t="s">
        <v>30</v>
      </c>
      <c r="E18" s="107"/>
      <c r="F18" s="107"/>
      <c r="G18" s="107"/>
      <c r="H18" s="107"/>
      <c r="I18" s="108" t="s">
        <v>25</v>
      </c>
      <c r="J18" s="111" t="str">
        <f>IF('Rekapitulace stavby'!AN16="","",'Rekapitulace stavby'!AN16)</f>
        <v/>
      </c>
      <c r="K18" s="107"/>
      <c r="L18" s="109"/>
      <c r="S18" s="107"/>
      <c r="T18" s="107"/>
      <c r="U18" s="107"/>
      <c r="V18" s="107"/>
      <c r="W18" s="107"/>
      <c r="X18" s="107"/>
      <c r="Y18" s="107"/>
      <c r="Z18" s="107"/>
      <c r="AA18" s="107"/>
      <c r="AB18" s="107"/>
      <c r="AC18" s="107"/>
      <c r="AD18" s="107"/>
      <c r="AE18" s="107"/>
    </row>
    <row r="19" spans="1:31" s="110" customFormat="1" ht="18" customHeight="1">
      <c r="A19" s="107"/>
      <c r="B19" s="84"/>
      <c r="C19" s="107"/>
      <c r="D19" s="107"/>
      <c r="E19" s="111" t="str">
        <f>IF('Rekapitulace stavby'!E17="","",'Rekapitulace stavby'!E17)</f>
        <v xml:space="preserve"> </v>
      </c>
      <c r="F19" s="107"/>
      <c r="G19" s="107"/>
      <c r="H19" s="107"/>
      <c r="I19" s="108" t="s">
        <v>27</v>
      </c>
      <c r="J19" s="111" t="str">
        <f>IF('Rekapitulace stavby'!AN17="","",'Rekapitulace stavby'!AN17)</f>
        <v/>
      </c>
      <c r="K19" s="107"/>
      <c r="L19" s="109"/>
      <c r="S19" s="107"/>
      <c r="T19" s="107"/>
      <c r="U19" s="107"/>
      <c r="V19" s="107"/>
      <c r="W19" s="107"/>
      <c r="X19" s="107"/>
      <c r="Y19" s="107"/>
      <c r="Z19" s="107"/>
      <c r="AA19" s="107"/>
      <c r="AB19" s="107"/>
      <c r="AC19" s="107"/>
      <c r="AD19" s="107"/>
      <c r="AE19" s="107"/>
    </row>
    <row r="20" spans="1:31" s="110" customFormat="1" ht="6.95" customHeight="1">
      <c r="A20" s="107"/>
      <c r="B20" s="84"/>
      <c r="C20" s="107"/>
      <c r="D20" s="107"/>
      <c r="E20" s="107"/>
      <c r="F20" s="107"/>
      <c r="G20" s="107"/>
      <c r="H20" s="107"/>
      <c r="I20" s="107"/>
      <c r="J20" s="107"/>
      <c r="K20" s="107"/>
      <c r="L20" s="109"/>
      <c r="S20" s="107"/>
      <c r="T20" s="107"/>
      <c r="U20" s="107"/>
      <c r="V20" s="107"/>
      <c r="W20" s="107"/>
      <c r="X20" s="107"/>
      <c r="Y20" s="107"/>
      <c r="Z20" s="107"/>
      <c r="AA20" s="107"/>
      <c r="AB20" s="107"/>
      <c r="AC20" s="107"/>
      <c r="AD20" s="107"/>
      <c r="AE20" s="107"/>
    </row>
    <row r="21" spans="1:31" s="110" customFormat="1" ht="12" customHeight="1">
      <c r="A21" s="107"/>
      <c r="B21" s="84"/>
      <c r="C21" s="107"/>
      <c r="D21" s="108" t="s">
        <v>33</v>
      </c>
      <c r="E21" s="107"/>
      <c r="F21" s="107"/>
      <c r="G21" s="107"/>
      <c r="H21" s="107"/>
      <c r="I21" s="108" t="s">
        <v>25</v>
      </c>
      <c r="J21" s="111" t="s">
        <v>1</v>
      </c>
      <c r="K21" s="107"/>
      <c r="L21" s="109"/>
      <c r="S21" s="107"/>
      <c r="T21" s="107"/>
      <c r="U21" s="107"/>
      <c r="V21" s="107"/>
      <c r="W21" s="107"/>
      <c r="X21" s="107"/>
      <c r="Y21" s="107"/>
      <c r="Z21" s="107"/>
      <c r="AA21" s="107"/>
      <c r="AB21" s="107"/>
      <c r="AC21" s="107"/>
      <c r="AD21" s="107"/>
      <c r="AE21" s="107"/>
    </row>
    <row r="22" spans="1:31" s="110" customFormat="1" ht="18" customHeight="1">
      <c r="A22" s="107"/>
      <c r="B22" s="84"/>
      <c r="C22" s="107"/>
      <c r="D22" s="107"/>
      <c r="E22" s="111" t="s">
        <v>34</v>
      </c>
      <c r="F22" s="107"/>
      <c r="G22" s="107"/>
      <c r="H22" s="107"/>
      <c r="I22" s="108" t="s">
        <v>27</v>
      </c>
      <c r="J22" s="111" t="s">
        <v>1</v>
      </c>
      <c r="K22" s="107"/>
      <c r="L22" s="109"/>
      <c r="S22" s="107"/>
      <c r="T22" s="107"/>
      <c r="U22" s="107"/>
      <c r="V22" s="107"/>
      <c r="W22" s="107"/>
      <c r="X22" s="107"/>
      <c r="Y22" s="107"/>
      <c r="Z22" s="107"/>
      <c r="AA22" s="107"/>
      <c r="AB22" s="107"/>
      <c r="AC22" s="107"/>
      <c r="AD22" s="107"/>
      <c r="AE22" s="107"/>
    </row>
    <row r="23" spans="1:31" s="110" customFormat="1" ht="6.95" customHeight="1">
      <c r="A23" s="107"/>
      <c r="B23" s="84"/>
      <c r="C23" s="107"/>
      <c r="D23" s="107"/>
      <c r="E23" s="107"/>
      <c r="F23" s="107"/>
      <c r="G23" s="107"/>
      <c r="H23" s="107"/>
      <c r="I23" s="107"/>
      <c r="J23" s="107"/>
      <c r="K23" s="107"/>
      <c r="L23" s="109"/>
      <c r="S23" s="107"/>
      <c r="T23" s="107"/>
      <c r="U23" s="107"/>
      <c r="V23" s="107"/>
      <c r="W23" s="107"/>
      <c r="X23" s="107"/>
      <c r="Y23" s="107"/>
      <c r="Z23" s="107"/>
      <c r="AA23" s="107"/>
      <c r="AB23" s="107"/>
      <c r="AC23" s="107"/>
      <c r="AD23" s="107"/>
      <c r="AE23" s="107"/>
    </row>
    <row r="24" spans="1:31" s="110" customFormat="1" ht="12" customHeight="1">
      <c r="A24" s="107"/>
      <c r="B24" s="84"/>
      <c r="C24" s="107"/>
      <c r="D24" s="108" t="s">
        <v>35</v>
      </c>
      <c r="E24" s="107"/>
      <c r="F24" s="107"/>
      <c r="G24" s="107"/>
      <c r="H24" s="107"/>
      <c r="I24" s="107"/>
      <c r="J24" s="107"/>
      <c r="K24" s="107"/>
      <c r="L24" s="109"/>
      <c r="S24" s="107"/>
      <c r="T24" s="107"/>
      <c r="U24" s="107"/>
      <c r="V24" s="107"/>
      <c r="W24" s="107"/>
      <c r="X24" s="107"/>
      <c r="Y24" s="107"/>
      <c r="Z24" s="107"/>
      <c r="AA24" s="107"/>
      <c r="AB24" s="107"/>
      <c r="AC24" s="107"/>
      <c r="AD24" s="107"/>
      <c r="AE24" s="107"/>
    </row>
    <row r="25" spans="1:31" s="116" customFormat="1" ht="16.5" customHeight="1">
      <c r="A25" s="113"/>
      <c r="B25" s="114"/>
      <c r="C25" s="113"/>
      <c r="D25" s="113"/>
      <c r="E25" s="302" t="s">
        <v>1</v>
      </c>
      <c r="F25" s="302"/>
      <c r="G25" s="302"/>
      <c r="H25" s="302"/>
      <c r="I25" s="113"/>
      <c r="J25" s="113"/>
      <c r="K25" s="113"/>
      <c r="L25" s="115"/>
      <c r="S25" s="113"/>
      <c r="T25" s="113"/>
      <c r="U25" s="113"/>
      <c r="V25" s="113"/>
      <c r="W25" s="113"/>
      <c r="X25" s="113"/>
      <c r="Y25" s="113"/>
      <c r="Z25" s="113"/>
      <c r="AA25" s="113"/>
      <c r="AB25" s="113"/>
      <c r="AC25" s="113"/>
      <c r="AD25" s="113"/>
      <c r="AE25" s="113"/>
    </row>
    <row r="26" spans="1:31" s="110" customFormat="1" ht="6.95" customHeight="1">
      <c r="A26" s="107"/>
      <c r="B26" s="84"/>
      <c r="C26" s="107"/>
      <c r="D26" s="107"/>
      <c r="E26" s="107"/>
      <c r="F26" s="107"/>
      <c r="G26" s="107"/>
      <c r="H26" s="107"/>
      <c r="I26" s="107"/>
      <c r="J26" s="107"/>
      <c r="K26" s="107"/>
      <c r="L26" s="109"/>
      <c r="S26" s="107"/>
      <c r="T26" s="107"/>
      <c r="U26" s="107"/>
      <c r="V26" s="107"/>
      <c r="W26" s="107"/>
      <c r="X26" s="107"/>
      <c r="Y26" s="107"/>
      <c r="Z26" s="107"/>
      <c r="AA26" s="107"/>
      <c r="AB26" s="107"/>
      <c r="AC26" s="107"/>
      <c r="AD26" s="107"/>
      <c r="AE26" s="107"/>
    </row>
    <row r="27" spans="1:31" s="110" customFormat="1" ht="6.95" customHeight="1">
      <c r="A27" s="107"/>
      <c r="B27" s="84"/>
      <c r="C27" s="107"/>
      <c r="D27" s="117"/>
      <c r="E27" s="117"/>
      <c r="F27" s="117"/>
      <c r="G27" s="117"/>
      <c r="H27" s="117"/>
      <c r="I27" s="117"/>
      <c r="J27" s="117"/>
      <c r="K27" s="117"/>
      <c r="L27" s="109"/>
      <c r="S27" s="107"/>
      <c r="T27" s="107"/>
      <c r="U27" s="107"/>
      <c r="V27" s="107"/>
      <c r="W27" s="107"/>
      <c r="X27" s="107"/>
      <c r="Y27" s="107"/>
      <c r="Z27" s="107"/>
      <c r="AA27" s="107"/>
      <c r="AB27" s="107"/>
      <c r="AC27" s="107"/>
      <c r="AD27" s="107"/>
      <c r="AE27" s="107"/>
    </row>
    <row r="28" spans="1:31" s="110" customFormat="1" ht="25.35" customHeight="1">
      <c r="A28" s="107"/>
      <c r="B28" s="84"/>
      <c r="C28" s="107"/>
      <c r="D28" s="118" t="s">
        <v>36</v>
      </c>
      <c r="E28" s="107"/>
      <c r="F28" s="107"/>
      <c r="G28" s="107"/>
      <c r="H28" s="107"/>
      <c r="I28" s="107"/>
      <c r="J28" s="119">
        <f>ROUND(J122, 2)</f>
        <v>0</v>
      </c>
      <c r="K28" s="107"/>
      <c r="L28" s="109"/>
      <c r="S28" s="107"/>
      <c r="T28" s="107"/>
      <c r="U28" s="107"/>
      <c r="V28" s="107"/>
      <c r="W28" s="107"/>
      <c r="X28" s="107"/>
      <c r="Y28" s="107"/>
      <c r="Z28" s="107"/>
      <c r="AA28" s="107"/>
      <c r="AB28" s="107"/>
      <c r="AC28" s="107"/>
      <c r="AD28" s="107"/>
      <c r="AE28" s="107"/>
    </row>
    <row r="29" spans="1:31" s="110" customFormat="1" ht="6.95" customHeight="1">
      <c r="A29" s="107"/>
      <c r="B29" s="84"/>
      <c r="C29" s="107"/>
      <c r="D29" s="117"/>
      <c r="E29" s="117"/>
      <c r="F29" s="117"/>
      <c r="G29" s="117"/>
      <c r="H29" s="117"/>
      <c r="I29" s="117"/>
      <c r="J29" s="117"/>
      <c r="K29" s="117"/>
      <c r="L29" s="109"/>
      <c r="S29" s="107"/>
      <c r="T29" s="107"/>
      <c r="U29" s="107"/>
      <c r="V29" s="107"/>
      <c r="W29" s="107"/>
      <c r="X29" s="107"/>
      <c r="Y29" s="107"/>
      <c r="Z29" s="107"/>
      <c r="AA29" s="107"/>
      <c r="AB29" s="107"/>
      <c r="AC29" s="107"/>
      <c r="AD29" s="107"/>
      <c r="AE29" s="107"/>
    </row>
    <row r="30" spans="1:31" s="110" customFormat="1" ht="14.45" customHeight="1">
      <c r="A30" s="107"/>
      <c r="B30" s="84"/>
      <c r="C30" s="107"/>
      <c r="D30" s="107"/>
      <c r="E30" s="107"/>
      <c r="F30" s="120" t="s">
        <v>38</v>
      </c>
      <c r="G30" s="107"/>
      <c r="H30" s="107"/>
      <c r="I30" s="120" t="s">
        <v>37</v>
      </c>
      <c r="J30" s="120" t="s">
        <v>39</v>
      </c>
      <c r="K30" s="107"/>
      <c r="L30" s="109"/>
      <c r="S30" s="107"/>
      <c r="T30" s="107"/>
      <c r="U30" s="107"/>
      <c r="V30" s="107"/>
      <c r="W30" s="107"/>
      <c r="X30" s="107"/>
      <c r="Y30" s="107"/>
      <c r="Z30" s="107"/>
      <c r="AA30" s="107"/>
      <c r="AB30" s="107"/>
      <c r="AC30" s="107"/>
      <c r="AD30" s="107"/>
      <c r="AE30" s="107"/>
    </row>
    <row r="31" spans="1:31" s="110" customFormat="1" ht="14.45" customHeight="1">
      <c r="A31" s="107"/>
      <c r="B31" s="84"/>
      <c r="C31" s="107"/>
      <c r="D31" s="121" t="s">
        <v>40</v>
      </c>
      <c r="E31" s="108" t="s">
        <v>41</v>
      </c>
      <c r="F31" s="122">
        <f>ROUND((SUM(BE122:BE194)),  2)</f>
        <v>0</v>
      </c>
      <c r="G31" s="107"/>
      <c r="H31" s="107"/>
      <c r="I31" s="123">
        <v>0.21</v>
      </c>
      <c r="J31" s="122">
        <f>ROUND(((SUM(BE122:BE194))*I31),  2)</f>
        <v>0</v>
      </c>
      <c r="K31" s="107"/>
      <c r="L31" s="109"/>
      <c r="S31" s="107"/>
      <c r="T31" s="107"/>
      <c r="U31" s="107"/>
      <c r="V31" s="107"/>
      <c r="W31" s="107"/>
      <c r="X31" s="107"/>
      <c r="Y31" s="107"/>
      <c r="Z31" s="107"/>
      <c r="AA31" s="107"/>
      <c r="AB31" s="107"/>
      <c r="AC31" s="107"/>
      <c r="AD31" s="107"/>
      <c r="AE31" s="107"/>
    </row>
    <row r="32" spans="1:31" s="110" customFormat="1" ht="14.45" customHeight="1">
      <c r="A32" s="107"/>
      <c r="B32" s="84"/>
      <c r="C32" s="107"/>
      <c r="D32" s="107"/>
      <c r="E32" s="108" t="s">
        <v>42</v>
      </c>
      <c r="F32" s="122">
        <f>ROUND((SUM(BF122:BF194)),  2)</f>
        <v>0</v>
      </c>
      <c r="G32" s="107"/>
      <c r="H32" s="107"/>
      <c r="I32" s="123">
        <v>0.12</v>
      </c>
      <c r="J32" s="122">
        <f>ROUND(((SUM(BF122:BF194))*I32),  2)</f>
        <v>0</v>
      </c>
      <c r="K32" s="107"/>
      <c r="L32" s="109"/>
      <c r="S32" s="107"/>
      <c r="T32" s="107"/>
      <c r="U32" s="107"/>
      <c r="V32" s="107"/>
      <c r="W32" s="107"/>
      <c r="X32" s="107"/>
      <c r="Y32" s="107"/>
      <c r="Z32" s="107"/>
      <c r="AA32" s="107"/>
      <c r="AB32" s="107"/>
      <c r="AC32" s="107"/>
      <c r="AD32" s="107"/>
      <c r="AE32" s="107"/>
    </row>
    <row r="33" spans="1:31" s="110" customFormat="1" ht="14.45" hidden="1" customHeight="1">
      <c r="A33" s="107"/>
      <c r="B33" s="84"/>
      <c r="C33" s="107"/>
      <c r="D33" s="107"/>
      <c r="E33" s="108" t="s">
        <v>43</v>
      </c>
      <c r="F33" s="122">
        <f>ROUND((SUM(BG122:BG194)),  2)</f>
        <v>0</v>
      </c>
      <c r="G33" s="107"/>
      <c r="H33" s="107"/>
      <c r="I33" s="123">
        <v>0.21</v>
      </c>
      <c r="J33" s="122">
        <f>0</f>
        <v>0</v>
      </c>
      <c r="K33" s="107"/>
      <c r="L33" s="109"/>
      <c r="S33" s="107"/>
      <c r="T33" s="107"/>
      <c r="U33" s="107"/>
      <c r="V33" s="107"/>
      <c r="W33" s="107"/>
      <c r="X33" s="107"/>
      <c r="Y33" s="107"/>
      <c r="Z33" s="107"/>
      <c r="AA33" s="107"/>
      <c r="AB33" s="107"/>
      <c r="AC33" s="107"/>
      <c r="AD33" s="107"/>
      <c r="AE33" s="107"/>
    </row>
    <row r="34" spans="1:31" s="110" customFormat="1" ht="14.45" hidden="1" customHeight="1">
      <c r="A34" s="107"/>
      <c r="B34" s="84"/>
      <c r="C34" s="107"/>
      <c r="D34" s="107"/>
      <c r="E34" s="108" t="s">
        <v>44</v>
      </c>
      <c r="F34" s="122">
        <f>ROUND((SUM(BH122:BH194)),  2)</f>
        <v>0</v>
      </c>
      <c r="G34" s="107"/>
      <c r="H34" s="107"/>
      <c r="I34" s="123">
        <v>0.12</v>
      </c>
      <c r="J34" s="122">
        <f>0</f>
        <v>0</v>
      </c>
      <c r="K34" s="107"/>
      <c r="L34" s="109"/>
      <c r="S34" s="107"/>
      <c r="T34" s="107"/>
      <c r="U34" s="107"/>
      <c r="V34" s="107"/>
      <c r="W34" s="107"/>
      <c r="X34" s="107"/>
      <c r="Y34" s="107"/>
      <c r="Z34" s="107"/>
      <c r="AA34" s="107"/>
      <c r="AB34" s="107"/>
      <c r="AC34" s="107"/>
      <c r="AD34" s="107"/>
      <c r="AE34" s="107"/>
    </row>
    <row r="35" spans="1:31" s="110" customFormat="1" ht="14.45" hidden="1" customHeight="1">
      <c r="A35" s="107"/>
      <c r="B35" s="84"/>
      <c r="C35" s="107"/>
      <c r="D35" s="107"/>
      <c r="E35" s="108" t="s">
        <v>45</v>
      </c>
      <c r="F35" s="122">
        <f>ROUND((SUM(BI122:BI194)),  2)</f>
        <v>0</v>
      </c>
      <c r="G35" s="107"/>
      <c r="H35" s="107"/>
      <c r="I35" s="123">
        <v>0</v>
      </c>
      <c r="J35" s="122">
        <f>0</f>
        <v>0</v>
      </c>
      <c r="K35" s="107"/>
      <c r="L35" s="109"/>
      <c r="S35" s="107"/>
      <c r="T35" s="107"/>
      <c r="U35" s="107"/>
      <c r="V35" s="107"/>
      <c r="W35" s="107"/>
      <c r="X35" s="107"/>
      <c r="Y35" s="107"/>
      <c r="Z35" s="107"/>
      <c r="AA35" s="107"/>
      <c r="AB35" s="107"/>
      <c r="AC35" s="107"/>
      <c r="AD35" s="107"/>
      <c r="AE35" s="107"/>
    </row>
    <row r="36" spans="1:31" s="110" customFormat="1" ht="6.95" customHeight="1">
      <c r="A36" s="107"/>
      <c r="B36" s="84"/>
      <c r="C36" s="107"/>
      <c r="D36" s="107"/>
      <c r="E36" s="107"/>
      <c r="F36" s="107"/>
      <c r="G36" s="107"/>
      <c r="H36" s="107"/>
      <c r="I36" s="107"/>
      <c r="J36" s="107"/>
      <c r="K36" s="107"/>
      <c r="L36" s="109"/>
      <c r="S36" s="107"/>
      <c r="T36" s="107"/>
      <c r="U36" s="107"/>
      <c r="V36" s="107"/>
      <c r="W36" s="107"/>
      <c r="X36" s="107"/>
      <c r="Y36" s="107"/>
      <c r="Z36" s="107"/>
      <c r="AA36" s="107"/>
      <c r="AB36" s="107"/>
      <c r="AC36" s="107"/>
      <c r="AD36" s="107"/>
      <c r="AE36" s="107"/>
    </row>
    <row r="37" spans="1:31" s="110" customFormat="1" ht="25.35" customHeight="1">
      <c r="A37" s="107"/>
      <c r="B37" s="84"/>
      <c r="C37" s="124"/>
      <c r="D37" s="125" t="s">
        <v>46</v>
      </c>
      <c r="E37" s="126"/>
      <c r="F37" s="126"/>
      <c r="G37" s="127" t="s">
        <v>47</v>
      </c>
      <c r="H37" s="128" t="s">
        <v>48</v>
      </c>
      <c r="I37" s="126"/>
      <c r="J37" s="129">
        <f>SUM(J28:J35)</f>
        <v>0</v>
      </c>
      <c r="K37" s="130"/>
      <c r="L37" s="109"/>
      <c r="S37" s="107"/>
      <c r="T37" s="107"/>
      <c r="U37" s="107"/>
      <c r="V37" s="107"/>
      <c r="W37" s="107"/>
      <c r="X37" s="107"/>
      <c r="Y37" s="107"/>
      <c r="Z37" s="107"/>
      <c r="AA37" s="107"/>
      <c r="AB37" s="107"/>
      <c r="AC37" s="107"/>
      <c r="AD37" s="107"/>
      <c r="AE37" s="107"/>
    </row>
    <row r="38" spans="1:31" s="110" customFormat="1" ht="14.45" customHeight="1">
      <c r="A38" s="107"/>
      <c r="B38" s="84"/>
      <c r="C38" s="107"/>
      <c r="D38" s="107"/>
      <c r="E38" s="107"/>
      <c r="F38" s="107"/>
      <c r="G38" s="107"/>
      <c r="H38" s="107"/>
      <c r="I38" s="107"/>
      <c r="J38" s="107"/>
      <c r="K38" s="107"/>
      <c r="L38" s="109"/>
      <c r="S38" s="107"/>
      <c r="T38" s="107"/>
      <c r="U38" s="107"/>
      <c r="V38" s="107"/>
      <c r="W38" s="107"/>
      <c r="X38" s="107"/>
      <c r="Y38" s="107"/>
      <c r="Z38" s="107"/>
      <c r="AA38" s="107"/>
      <c r="AB38" s="107"/>
      <c r="AC38" s="107"/>
      <c r="AD38" s="107"/>
      <c r="AE38" s="107"/>
    </row>
    <row r="39" spans="1:31" ht="14.45" customHeight="1">
      <c r="B39" s="104"/>
      <c r="L39" s="104"/>
    </row>
    <row r="40" spans="1:31" ht="14.45" customHeight="1">
      <c r="B40" s="104"/>
      <c r="L40" s="104"/>
    </row>
    <row r="41" spans="1:31" ht="14.45" customHeight="1">
      <c r="B41" s="104"/>
      <c r="L41" s="104"/>
    </row>
    <row r="42" spans="1:31" ht="14.45" customHeight="1">
      <c r="B42" s="104"/>
      <c r="L42" s="104"/>
    </row>
    <row r="43" spans="1:31" ht="14.45" customHeight="1">
      <c r="B43" s="104"/>
      <c r="L43" s="104"/>
    </row>
    <row r="44" spans="1:31" ht="14.45" customHeight="1">
      <c r="B44" s="104"/>
      <c r="L44" s="104"/>
    </row>
    <row r="45" spans="1:31" ht="14.45" customHeight="1">
      <c r="B45" s="104"/>
      <c r="L45" s="104"/>
    </row>
    <row r="46" spans="1:31" ht="14.45" customHeight="1">
      <c r="B46" s="104"/>
      <c r="L46" s="104"/>
    </row>
    <row r="47" spans="1:31" ht="14.45" customHeight="1">
      <c r="B47" s="104"/>
      <c r="L47" s="104"/>
    </row>
    <row r="48" spans="1:31" ht="14.45" customHeight="1">
      <c r="B48" s="104"/>
      <c r="L48" s="104"/>
    </row>
    <row r="49" spans="1:31" ht="14.45" customHeight="1">
      <c r="B49" s="104"/>
      <c r="L49" s="104"/>
    </row>
    <row r="50" spans="1:31" s="110" customFormat="1" ht="14.45" customHeight="1">
      <c r="B50" s="109"/>
      <c r="D50" s="131" t="s">
        <v>49</v>
      </c>
      <c r="E50" s="132"/>
      <c r="F50" s="132"/>
      <c r="G50" s="131" t="s">
        <v>50</v>
      </c>
      <c r="H50" s="132"/>
      <c r="I50" s="132"/>
      <c r="J50" s="132"/>
      <c r="K50" s="132"/>
      <c r="L50" s="109"/>
    </row>
    <row r="51" spans="1:31">
      <c r="B51" s="104"/>
      <c r="L51" s="104"/>
    </row>
    <row r="52" spans="1:31">
      <c r="B52" s="104"/>
      <c r="L52" s="104"/>
    </row>
    <row r="53" spans="1:31">
      <c r="B53" s="104"/>
      <c r="L53" s="104"/>
    </row>
    <row r="54" spans="1:31">
      <c r="B54" s="104"/>
      <c r="L54" s="104"/>
    </row>
    <row r="55" spans="1:31">
      <c r="B55" s="104"/>
      <c r="L55" s="104"/>
    </row>
    <row r="56" spans="1:31">
      <c r="B56" s="104"/>
      <c r="L56" s="104"/>
    </row>
    <row r="57" spans="1:31">
      <c r="B57" s="104"/>
      <c r="L57" s="104"/>
    </row>
    <row r="58" spans="1:31">
      <c r="B58" s="104"/>
      <c r="L58" s="104"/>
    </row>
    <row r="59" spans="1:31">
      <c r="B59" s="104"/>
      <c r="L59" s="104"/>
    </row>
    <row r="60" spans="1:31">
      <c r="B60" s="104"/>
      <c r="L60" s="104"/>
    </row>
    <row r="61" spans="1:31" s="110" customFormat="1" ht="12.75">
      <c r="A61" s="107"/>
      <c r="B61" s="84"/>
      <c r="C61" s="107"/>
      <c r="D61" s="133" t="s">
        <v>51</v>
      </c>
      <c r="E61" s="134"/>
      <c r="F61" s="135" t="s">
        <v>52</v>
      </c>
      <c r="G61" s="133" t="s">
        <v>51</v>
      </c>
      <c r="H61" s="134"/>
      <c r="I61" s="134"/>
      <c r="J61" s="136" t="s">
        <v>52</v>
      </c>
      <c r="K61" s="134"/>
      <c r="L61" s="109"/>
      <c r="S61" s="107"/>
      <c r="T61" s="107"/>
      <c r="U61" s="107"/>
      <c r="V61" s="107"/>
      <c r="W61" s="107"/>
      <c r="X61" s="107"/>
      <c r="Y61" s="107"/>
      <c r="Z61" s="107"/>
      <c r="AA61" s="107"/>
      <c r="AB61" s="107"/>
      <c r="AC61" s="107"/>
      <c r="AD61" s="107"/>
      <c r="AE61" s="107"/>
    </row>
    <row r="62" spans="1:31">
      <c r="B62" s="104"/>
      <c r="L62" s="104"/>
    </row>
    <row r="63" spans="1:31">
      <c r="B63" s="104"/>
      <c r="L63" s="104"/>
    </row>
    <row r="64" spans="1:31">
      <c r="B64" s="104"/>
      <c r="L64" s="104"/>
    </row>
    <row r="65" spans="1:31" s="110" customFormat="1" ht="12.75">
      <c r="A65" s="107"/>
      <c r="B65" s="84"/>
      <c r="C65" s="107"/>
      <c r="D65" s="131" t="s">
        <v>53</v>
      </c>
      <c r="E65" s="137"/>
      <c r="F65" s="137"/>
      <c r="G65" s="131" t="s">
        <v>54</v>
      </c>
      <c r="H65" s="137"/>
      <c r="I65" s="137"/>
      <c r="J65" s="137"/>
      <c r="K65" s="137"/>
      <c r="L65" s="109"/>
      <c r="S65" s="107"/>
      <c r="T65" s="107"/>
      <c r="U65" s="107"/>
      <c r="V65" s="107"/>
      <c r="W65" s="107"/>
      <c r="X65" s="107"/>
      <c r="Y65" s="107"/>
      <c r="Z65" s="107"/>
      <c r="AA65" s="107"/>
      <c r="AB65" s="107"/>
      <c r="AC65" s="107"/>
      <c r="AD65" s="107"/>
      <c r="AE65" s="107"/>
    </row>
    <row r="66" spans="1:31">
      <c r="B66" s="104"/>
      <c r="L66" s="104"/>
    </row>
    <row r="67" spans="1:31">
      <c r="B67" s="104"/>
      <c r="L67" s="104"/>
    </row>
    <row r="68" spans="1:31">
      <c r="B68" s="104"/>
      <c r="L68" s="104"/>
    </row>
    <row r="69" spans="1:31">
      <c r="B69" s="104"/>
      <c r="L69" s="104"/>
    </row>
    <row r="70" spans="1:31">
      <c r="B70" s="104"/>
      <c r="L70" s="104"/>
    </row>
    <row r="71" spans="1:31">
      <c r="B71" s="104"/>
      <c r="L71" s="104"/>
    </row>
    <row r="72" spans="1:31">
      <c r="B72" s="104"/>
      <c r="L72" s="104"/>
    </row>
    <row r="73" spans="1:31">
      <c r="B73" s="104"/>
      <c r="L73" s="104"/>
    </row>
    <row r="74" spans="1:31">
      <c r="B74" s="104"/>
      <c r="L74" s="104"/>
    </row>
    <row r="75" spans="1:31">
      <c r="B75" s="104"/>
      <c r="L75" s="104"/>
    </row>
    <row r="76" spans="1:31" s="110" customFormat="1" ht="12.75">
      <c r="A76" s="107"/>
      <c r="B76" s="84"/>
      <c r="C76" s="107"/>
      <c r="D76" s="133" t="s">
        <v>51</v>
      </c>
      <c r="E76" s="134"/>
      <c r="F76" s="135" t="s">
        <v>52</v>
      </c>
      <c r="G76" s="133" t="s">
        <v>51</v>
      </c>
      <c r="H76" s="134"/>
      <c r="I76" s="134"/>
      <c r="J76" s="136" t="s">
        <v>52</v>
      </c>
      <c r="K76" s="134"/>
      <c r="L76" s="109"/>
      <c r="S76" s="107"/>
      <c r="T76" s="107"/>
      <c r="U76" s="107"/>
      <c r="V76" s="107"/>
      <c r="W76" s="107"/>
      <c r="X76" s="107"/>
      <c r="Y76" s="107"/>
      <c r="Z76" s="107"/>
      <c r="AA76" s="107"/>
      <c r="AB76" s="107"/>
      <c r="AC76" s="107"/>
      <c r="AD76" s="107"/>
      <c r="AE76" s="107"/>
    </row>
    <row r="77" spans="1:31" s="110" customFormat="1" ht="14.45" customHeight="1">
      <c r="A77" s="107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109"/>
      <c r="S77" s="107"/>
      <c r="T77" s="107"/>
      <c r="U77" s="107"/>
      <c r="V77" s="107"/>
      <c r="W77" s="107"/>
      <c r="X77" s="107"/>
      <c r="Y77" s="107"/>
      <c r="Z77" s="107"/>
      <c r="AA77" s="107"/>
      <c r="AB77" s="107"/>
      <c r="AC77" s="107"/>
      <c r="AD77" s="107"/>
      <c r="AE77" s="107"/>
    </row>
    <row r="81" spans="1:47" s="110" customFormat="1" ht="6.95" customHeight="1">
      <c r="A81" s="107"/>
      <c r="B81" s="190"/>
      <c r="C81" s="191"/>
      <c r="D81" s="191"/>
      <c r="E81" s="191"/>
      <c r="F81" s="191"/>
      <c r="G81" s="191"/>
      <c r="H81" s="191"/>
      <c r="I81" s="191"/>
      <c r="J81" s="191"/>
      <c r="K81" s="191"/>
      <c r="L81" s="109"/>
      <c r="S81" s="107"/>
      <c r="T81" s="107"/>
      <c r="U81" s="107"/>
      <c r="V81" s="107"/>
      <c r="W81" s="107"/>
      <c r="X81" s="107"/>
      <c r="Y81" s="107"/>
      <c r="Z81" s="107"/>
      <c r="AA81" s="107"/>
      <c r="AB81" s="107"/>
      <c r="AC81" s="107"/>
      <c r="AD81" s="107"/>
      <c r="AE81" s="107"/>
    </row>
    <row r="82" spans="1:47" s="110" customFormat="1" ht="24.95" customHeight="1">
      <c r="A82" s="107"/>
      <c r="B82" s="192"/>
      <c r="C82" s="193" t="s">
        <v>87</v>
      </c>
      <c r="D82" s="194"/>
      <c r="E82" s="194"/>
      <c r="F82" s="194"/>
      <c r="G82" s="194"/>
      <c r="H82" s="194"/>
      <c r="I82" s="194"/>
      <c r="J82" s="194"/>
      <c r="K82" s="194"/>
      <c r="L82" s="109"/>
      <c r="S82" s="107"/>
      <c r="T82" s="107"/>
      <c r="U82" s="107"/>
      <c r="V82" s="107"/>
      <c r="W82" s="107"/>
      <c r="X82" s="107"/>
      <c r="Y82" s="107"/>
      <c r="Z82" s="107"/>
      <c r="AA82" s="107"/>
      <c r="AB82" s="107"/>
      <c r="AC82" s="107"/>
      <c r="AD82" s="107"/>
      <c r="AE82" s="107"/>
    </row>
    <row r="83" spans="1:47" s="110" customFormat="1" ht="6.95" customHeight="1">
      <c r="A83" s="107"/>
      <c r="B83" s="192"/>
      <c r="C83" s="194"/>
      <c r="D83" s="194"/>
      <c r="E83" s="194"/>
      <c r="F83" s="194"/>
      <c r="G83" s="194"/>
      <c r="H83" s="194"/>
      <c r="I83" s="194"/>
      <c r="J83" s="194"/>
      <c r="K83" s="194"/>
      <c r="L83" s="109"/>
      <c r="S83" s="107"/>
      <c r="T83" s="107"/>
      <c r="U83" s="107"/>
      <c r="V83" s="107"/>
      <c r="W83" s="107"/>
      <c r="X83" s="107"/>
      <c r="Y83" s="107"/>
      <c r="Z83" s="107"/>
      <c r="AA83" s="107"/>
      <c r="AB83" s="107"/>
      <c r="AC83" s="107"/>
      <c r="AD83" s="107"/>
      <c r="AE83" s="107"/>
    </row>
    <row r="84" spans="1:47" s="110" customFormat="1" ht="12" customHeight="1">
      <c r="A84" s="107"/>
      <c r="B84" s="192"/>
      <c r="C84" s="195" t="s">
        <v>16</v>
      </c>
      <c r="D84" s="194"/>
      <c r="E84" s="194"/>
      <c r="F84" s="194"/>
      <c r="G84" s="194"/>
      <c r="H84" s="194"/>
      <c r="I84" s="194"/>
      <c r="J84" s="194"/>
      <c r="K84" s="194"/>
      <c r="L84" s="109"/>
      <c r="S84" s="107"/>
      <c r="T84" s="107"/>
      <c r="U84" s="107"/>
      <c r="V84" s="107"/>
      <c r="W84" s="107"/>
      <c r="X84" s="107"/>
      <c r="Y84" s="107"/>
      <c r="Z84" s="107"/>
      <c r="AA84" s="107"/>
      <c r="AB84" s="107"/>
      <c r="AC84" s="107"/>
      <c r="AD84" s="107"/>
      <c r="AE84" s="107"/>
    </row>
    <row r="85" spans="1:47" s="110" customFormat="1" ht="30" customHeight="1">
      <c r="A85" s="107"/>
      <c r="B85" s="192"/>
      <c r="C85" s="194"/>
      <c r="D85" s="194"/>
      <c r="E85" s="303" t="str">
        <f>E7</f>
        <v>Křižná ABS SO .02 ( Švabinského-Svěrákova)+parkoviště vu ZŠ</v>
      </c>
      <c r="F85" s="304"/>
      <c r="G85" s="304"/>
      <c r="H85" s="304"/>
      <c r="I85" s="194"/>
      <c r="J85" s="194"/>
      <c r="K85" s="194"/>
      <c r="L85" s="109"/>
      <c r="S85" s="107"/>
      <c r="T85" s="107"/>
      <c r="U85" s="107"/>
      <c r="V85" s="107"/>
      <c r="W85" s="107"/>
      <c r="X85" s="107"/>
      <c r="Y85" s="107"/>
      <c r="Z85" s="107"/>
      <c r="AA85" s="107"/>
      <c r="AB85" s="107"/>
      <c r="AC85" s="107"/>
      <c r="AD85" s="107"/>
      <c r="AE85" s="107"/>
    </row>
    <row r="86" spans="1:47" s="110" customFormat="1" ht="6.95" customHeight="1">
      <c r="A86" s="107"/>
      <c r="B86" s="192"/>
      <c r="C86" s="194"/>
      <c r="D86" s="194"/>
      <c r="E86" s="194"/>
      <c r="F86" s="194"/>
      <c r="G86" s="194"/>
      <c r="H86" s="194"/>
      <c r="I86" s="194"/>
      <c r="J86" s="194"/>
      <c r="K86" s="194"/>
      <c r="L86" s="109"/>
      <c r="S86" s="107"/>
      <c r="T86" s="107"/>
      <c r="U86" s="107"/>
      <c r="V86" s="107"/>
      <c r="W86" s="107"/>
      <c r="X86" s="107"/>
      <c r="Y86" s="107"/>
      <c r="Z86" s="107"/>
      <c r="AA86" s="107"/>
      <c r="AB86" s="107"/>
      <c r="AC86" s="107"/>
      <c r="AD86" s="107"/>
      <c r="AE86" s="107"/>
    </row>
    <row r="87" spans="1:47" s="110" customFormat="1" ht="12" customHeight="1">
      <c r="A87" s="107"/>
      <c r="B87" s="192"/>
      <c r="C87" s="195" t="s">
        <v>20</v>
      </c>
      <c r="D87" s="194"/>
      <c r="E87" s="194"/>
      <c r="F87" s="196" t="str">
        <f>F10</f>
        <v>Valašské Meziříčí</v>
      </c>
      <c r="G87" s="194"/>
      <c r="H87" s="194"/>
      <c r="I87" s="195" t="s">
        <v>22</v>
      </c>
      <c r="J87" s="197" t="str">
        <f>IF(J10="","",J10)</f>
        <v>15. 4. 2024</v>
      </c>
      <c r="K87" s="194"/>
      <c r="L87" s="109"/>
      <c r="S87" s="107"/>
      <c r="T87" s="107"/>
      <c r="U87" s="107"/>
      <c r="V87" s="107"/>
      <c r="W87" s="107"/>
      <c r="X87" s="107"/>
      <c r="Y87" s="107"/>
      <c r="Z87" s="107"/>
      <c r="AA87" s="107"/>
      <c r="AB87" s="107"/>
      <c r="AC87" s="107"/>
      <c r="AD87" s="107"/>
      <c r="AE87" s="107"/>
    </row>
    <row r="88" spans="1:47" s="110" customFormat="1" ht="6.95" customHeight="1">
      <c r="A88" s="107"/>
      <c r="B88" s="192"/>
      <c r="C88" s="194"/>
      <c r="D88" s="194"/>
      <c r="E88" s="194"/>
      <c r="F88" s="194"/>
      <c r="G88" s="194"/>
      <c r="H88" s="194"/>
      <c r="I88" s="194"/>
      <c r="J88" s="194"/>
      <c r="K88" s="194"/>
      <c r="L88" s="109"/>
      <c r="S88" s="107"/>
      <c r="T88" s="107"/>
      <c r="U88" s="107"/>
      <c r="V88" s="107"/>
      <c r="W88" s="107"/>
      <c r="X88" s="107"/>
      <c r="Y88" s="107"/>
      <c r="Z88" s="107"/>
      <c r="AA88" s="107"/>
      <c r="AB88" s="107"/>
      <c r="AC88" s="107"/>
      <c r="AD88" s="107"/>
      <c r="AE88" s="107"/>
    </row>
    <row r="89" spans="1:47" s="110" customFormat="1" ht="15.2" customHeight="1">
      <c r="A89" s="107"/>
      <c r="B89" s="192"/>
      <c r="C89" s="195" t="s">
        <v>24</v>
      </c>
      <c r="D89" s="194"/>
      <c r="E89" s="194"/>
      <c r="F89" s="196" t="str">
        <f>E13</f>
        <v>Město Valašské Meziříčí</v>
      </c>
      <c r="G89" s="194"/>
      <c r="H89" s="194"/>
      <c r="I89" s="195" t="s">
        <v>30</v>
      </c>
      <c r="J89" s="198" t="str">
        <f>E19</f>
        <v xml:space="preserve"> </v>
      </c>
      <c r="K89" s="194"/>
      <c r="L89" s="109"/>
      <c r="S89" s="107"/>
      <c r="T89" s="107"/>
      <c r="U89" s="107"/>
      <c r="V89" s="107"/>
      <c r="W89" s="107"/>
      <c r="X89" s="107"/>
      <c r="Y89" s="107"/>
      <c r="Z89" s="107"/>
      <c r="AA89" s="107"/>
      <c r="AB89" s="107"/>
      <c r="AC89" s="107"/>
      <c r="AD89" s="107"/>
      <c r="AE89" s="107"/>
    </row>
    <row r="90" spans="1:47" s="110" customFormat="1" ht="15.2" customHeight="1">
      <c r="A90" s="107"/>
      <c r="B90" s="192"/>
      <c r="C90" s="195" t="s">
        <v>28</v>
      </c>
      <c r="D90" s="194"/>
      <c r="E90" s="194"/>
      <c r="F90" s="196" t="str">
        <f>IF(E16="","",E16)</f>
        <v>Vyplň údaj</v>
      </c>
      <c r="G90" s="194"/>
      <c r="H90" s="194"/>
      <c r="I90" s="195" t="s">
        <v>33</v>
      </c>
      <c r="J90" s="198" t="str">
        <f>E22</f>
        <v>Fajfrová Irena</v>
      </c>
      <c r="K90" s="194"/>
      <c r="L90" s="109"/>
      <c r="S90" s="107"/>
      <c r="T90" s="107"/>
      <c r="U90" s="107"/>
      <c r="V90" s="107"/>
      <c r="W90" s="107"/>
      <c r="X90" s="107"/>
      <c r="Y90" s="107"/>
      <c r="Z90" s="107"/>
      <c r="AA90" s="107"/>
      <c r="AB90" s="107"/>
      <c r="AC90" s="107"/>
      <c r="AD90" s="107"/>
      <c r="AE90" s="107"/>
    </row>
    <row r="91" spans="1:47" s="110" customFormat="1" ht="10.35" customHeight="1">
      <c r="A91" s="107"/>
      <c r="B91" s="192"/>
      <c r="C91" s="194"/>
      <c r="D91" s="194"/>
      <c r="E91" s="194"/>
      <c r="F91" s="194"/>
      <c r="G91" s="194"/>
      <c r="H91" s="194"/>
      <c r="I91" s="194"/>
      <c r="J91" s="194"/>
      <c r="K91" s="194"/>
      <c r="L91" s="109"/>
      <c r="S91" s="107"/>
      <c r="T91" s="107"/>
      <c r="U91" s="107"/>
      <c r="V91" s="107"/>
      <c r="W91" s="107"/>
      <c r="X91" s="107"/>
      <c r="Y91" s="107"/>
      <c r="Z91" s="107"/>
      <c r="AA91" s="107"/>
      <c r="AB91" s="107"/>
      <c r="AC91" s="107"/>
      <c r="AD91" s="107"/>
      <c r="AE91" s="107"/>
    </row>
    <row r="92" spans="1:47" s="110" customFormat="1" ht="29.25" customHeight="1">
      <c r="A92" s="107"/>
      <c r="B92" s="192"/>
      <c r="C92" s="199" t="s">
        <v>88</v>
      </c>
      <c r="D92" s="200"/>
      <c r="E92" s="200"/>
      <c r="F92" s="200"/>
      <c r="G92" s="200"/>
      <c r="H92" s="200"/>
      <c r="I92" s="200"/>
      <c r="J92" s="201" t="s">
        <v>89</v>
      </c>
      <c r="K92" s="200"/>
      <c r="L92" s="109"/>
      <c r="S92" s="107"/>
      <c r="T92" s="107"/>
      <c r="U92" s="107"/>
      <c r="V92" s="107"/>
      <c r="W92" s="107"/>
      <c r="X92" s="107"/>
      <c r="Y92" s="107"/>
      <c r="Z92" s="107"/>
      <c r="AA92" s="107"/>
      <c r="AB92" s="107"/>
      <c r="AC92" s="107"/>
      <c r="AD92" s="107"/>
      <c r="AE92" s="107"/>
    </row>
    <row r="93" spans="1:47" s="110" customFormat="1" ht="10.35" customHeight="1">
      <c r="A93" s="107"/>
      <c r="B93" s="192"/>
      <c r="C93" s="194"/>
      <c r="D93" s="194"/>
      <c r="E93" s="194"/>
      <c r="F93" s="194"/>
      <c r="G93" s="194"/>
      <c r="H93" s="194"/>
      <c r="I93" s="194"/>
      <c r="J93" s="194"/>
      <c r="K93" s="194"/>
      <c r="L93" s="109"/>
      <c r="S93" s="107"/>
      <c r="T93" s="107"/>
      <c r="U93" s="107"/>
      <c r="V93" s="107"/>
      <c r="W93" s="107"/>
      <c r="X93" s="107"/>
      <c r="Y93" s="107"/>
      <c r="Z93" s="107"/>
      <c r="AA93" s="107"/>
      <c r="AB93" s="107"/>
      <c r="AC93" s="107"/>
      <c r="AD93" s="107"/>
      <c r="AE93" s="107"/>
    </row>
    <row r="94" spans="1:47" s="110" customFormat="1" ht="22.9" customHeight="1">
      <c r="A94" s="107"/>
      <c r="B94" s="192"/>
      <c r="C94" s="202" t="s">
        <v>90</v>
      </c>
      <c r="D94" s="194"/>
      <c r="E94" s="194"/>
      <c r="F94" s="194"/>
      <c r="G94" s="194"/>
      <c r="H94" s="194"/>
      <c r="I94" s="194"/>
      <c r="J94" s="203">
        <f>J122</f>
        <v>0</v>
      </c>
      <c r="K94" s="194"/>
      <c r="L94" s="109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U94" s="100" t="s">
        <v>91</v>
      </c>
    </row>
    <row r="95" spans="1:47" s="140" customFormat="1" ht="24.95" customHeight="1">
      <c r="B95" s="204"/>
      <c r="C95" s="205"/>
      <c r="D95" s="206" t="s">
        <v>92</v>
      </c>
      <c r="E95" s="207"/>
      <c r="F95" s="207"/>
      <c r="G95" s="207"/>
      <c r="H95" s="207"/>
      <c r="I95" s="207"/>
      <c r="J95" s="208">
        <f>J123</f>
        <v>0</v>
      </c>
      <c r="K95" s="205"/>
      <c r="L95" s="141"/>
    </row>
    <row r="96" spans="1:47" s="142" customFormat="1" ht="19.899999999999999" customHeight="1">
      <c r="B96" s="209"/>
      <c r="C96" s="210"/>
      <c r="D96" s="211" t="s">
        <v>93</v>
      </c>
      <c r="E96" s="212"/>
      <c r="F96" s="212"/>
      <c r="G96" s="212"/>
      <c r="H96" s="212"/>
      <c r="I96" s="212"/>
      <c r="J96" s="213">
        <f>J124</f>
        <v>0</v>
      </c>
      <c r="K96" s="210"/>
      <c r="L96" s="143"/>
    </row>
    <row r="97" spans="1:31" s="142" customFormat="1" ht="19.899999999999999" customHeight="1">
      <c r="B97" s="209"/>
      <c r="C97" s="210"/>
      <c r="D97" s="211" t="s">
        <v>94</v>
      </c>
      <c r="E97" s="212"/>
      <c r="F97" s="212"/>
      <c r="G97" s="212"/>
      <c r="H97" s="212"/>
      <c r="I97" s="212"/>
      <c r="J97" s="213">
        <f>J128</f>
        <v>0</v>
      </c>
      <c r="K97" s="210"/>
      <c r="L97" s="143"/>
    </row>
    <row r="98" spans="1:31" s="142" customFormat="1" ht="19.899999999999999" customHeight="1">
      <c r="B98" s="209"/>
      <c r="C98" s="210"/>
      <c r="D98" s="211" t="s">
        <v>95</v>
      </c>
      <c r="E98" s="212"/>
      <c r="F98" s="212"/>
      <c r="G98" s="212"/>
      <c r="H98" s="212"/>
      <c r="I98" s="212"/>
      <c r="J98" s="213">
        <f>J132</f>
        <v>0</v>
      </c>
      <c r="K98" s="210"/>
      <c r="L98" s="143"/>
    </row>
    <row r="99" spans="1:31" s="142" customFormat="1" ht="19.899999999999999" customHeight="1">
      <c r="B99" s="209"/>
      <c r="C99" s="210"/>
      <c r="D99" s="211" t="s">
        <v>96</v>
      </c>
      <c r="E99" s="212"/>
      <c r="F99" s="212"/>
      <c r="G99" s="212"/>
      <c r="H99" s="212"/>
      <c r="I99" s="212"/>
      <c r="J99" s="213">
        <f>J168</f>
        <v>0</v>
      </c>
      <c r="K99" s="210"/>
      <c r="L99" s="143"/>
    </row>
    <row r="100" spans="1:31" s="142" customFormat="1" ht="19.899999999999999" customHeight="1">
      <c r="B100" s="209"/>
      <c r="C100" s="210"/>
      <c r="D100" s="211" t="s">
        <v>97</v>
      </c>
      <c r="E100" s="212"/>
      <c r="F100" s="212"/>
      <c r="G100" s="212"/>
      <c r="H100" s="212"/>
      <c r="I100" s="212"/>
      <c r="J100" s="213">
        <f>J178</f>
        <v>0</v>
      </c>
      <c r="K100" s="210"/>
      <c r="L100" s="143"/>
    </row>
    <row r="101" spans="1:31" s="142" customFormat="1" ht="19.899999999999999" customHeight="1">
      <c r="B101" s="209"/>
      <c r="C101" s="210"/>
      <c r="D101" s="211" t="s">
        <v>98</v>
      </c>
      <c r="E101" s="212"/>
      <c r="F101" s="212"/>
      <c r="G101" s="212"/>
      <c r="H101" s="212"/>
      <c r="I101" s="212"/>
      <c r="J101" s="213">
        <f>J188</f>
        <v>0</v>
      </c>
      <c r="K101" s="210"/>
      <c r="L101" s="143"/>
    </row>
    <row r="102" spans="1:31" s="140" customFormat="1" ht="24.95" customHeight="1">
      <c r="B102" s="204"/>
      <c r="C102" s="205"/>
      <c r="D102" s="206" t="s">
        <v>99</v>
      </c>
      <c r="E102" s="207"/>
      <c r="F102" s="207"/>
      <c r="G102" s="207"/>
      <c r="H102" s="207"/>
      <c r="I102" s="207"/>
      <c r="J102" s="208">
        <f>J190</f>
        <v>0</v>
      </c>
      <c r="K102" s="205"/>
      <c r="L102" s="141"/>
    </row>
    <row r="103" spans="1:31" s="142" customFormat="1" ht="19.899999999999999" customHeight="1">
      <c r="B103" s="209"/>
      <c r="C103" s="210"/>
      <c r="D103" s="211" t="s">
        <v>100</v>
      </c>
      <c r="E103" s="212"/>
      <c r="F103" s="212"/>
      <c r="G103" s="212"/>
      <c r="H103" s="212"/>
      <c r="I103" s="212"/>
      <c r="J103" s="213">
        <f>J191</f>
        <v>0</v>
      </c>
      <c r="K103" s="210"/>
      <c r="L103" s="143"/>
    </row>
    <row r="104" spans="1:31" s="142" customFormat="1" ht="19.899999999999999" customHeight="1">
      <c r="B104" s="209"/>
      <c r="C104" s="210"/>
      <c r="D104" s="211" t="s">
        <v>101</v>
      </c>
      <c r="E104" s="212"/>
      <c r="F104" s="212"/>
      <c r="G104" s="212"/>
      <c r="H104" s="212"/>
      <c r="I104" s="212"/>
      <c r="J104" s="213">
        <f>J193</f>
        <v>0</v>
      </c>
      <c r="K104" s="210"/>
      <c r="L104" s="143"/>
    </row>
    <row r="105" spans="1:31" s="110" customFormat="1" ht="21.75" customHeight="1">
      <c r="A105" s="107"/>
      <c r="B105" s="192"/>
      <c r="C105" s="194"/>
      <c r="D105" s="194"/>
      <c r="E105" s="194"/>
      <c r="F105" s="194"/>
      <c r="G105" s="194"/>
      <c r="H105" s="194"/>
      <c r="I105" s="194"/>
      <c r="J105" s="194"/>
      <c r="K105" s="194"/>
      <c r="L105" s="109"/>
      <c r="S105" s="107"/>
      <c r="T105" s="107"/>
      <c r="U105" s="107"/>
      <c r="V105" s="107"/>
      <c r="W105" s="107"/>
      <c r="X105" s="107"/>
      <c r="Y105" s="107"/>
      <c r="Z105" s="107"/>
      <c r="AA105" s="107"/>
      <c r="AB105" s="107"/>
      <c r="AC105" s="107"/>
      <c r="AD105" s="107"/>
      <c r="AE105" s="107"/>
    </row>
    <row r="106" spans="1:31" s="110" customFormat="1" ht="6.95" customHeight="1">
      <c r="A106" s="107"/>
      <c r="B106" s="214"/>
      <c r="C106" s="215"/>
      <c r="D106" s="215"/>
      <c r="E106" s="215"/>
      <c r="F106" s="215"/>
      <c r="G106" s="215"/>
      <c r="H106" s="215"/>
      <c r="I106" s="215"/>
      <c r="J106" s="215"/>
      <c r="K106" s="215"/>
      <c r="L106" s="109"/>
      <c r="S106" s="107"/>
      <c r="T106" s="107"/>
      <c r="U106" s="107"/>
      <c r="V106" s="107"/>
      <c r="W106" s="107"/>
      <c r="X106" s="107"/>
      <c r="Y106" s="107"/>
      <c r="Z106" s="107"/>
      <c r="AA106" s="107"/>
      <c r="AB106" s="107"/>
      <c r="AC106" s="107"/>
      <c r="AD106" s="107"/>
      <c r="AE106" s="107"/>
    </row>
    <row r="107" spans="1:31">
      <c r="B107" s="216"/>
      <c r="C107" s="216"/>
      <c r="D107" s="216"/>
      <c r="E107" s="216"/>
      <c r="F107" s="216"/>
      <c r="G107" s="216"/>
      <c r="H107" s="216"/>
      <c r="I107" s="216"/>
      <c r="J107" s="216"/>
      <c r="K107" s="216"/>
    </row>
    <row r="108" spans="1:31">
      <c r="B108" s="216"/>
      <c r="C108" s="216"/>
      <c r="D108" s="216"/>
      <c r="E108" s="216"/>
      <c r="F108" s="216"/>
      <c r="G108" s="216"/>
      <c r="H108" s="216"/>
      <c r="I108" s="216"/>
      <c r="J108" s="216"/>
      <c r="K108" s="216"/>
    </row>
    <row r="109" spans="1:31">
      <c r="B109" s="216"/>
      <c r="C109" s="216"/>
      <c r="D109" s="216"/>
      <c r="E109" s="216"/>
      <c r="F109" s="216"/>
      <c r="G109" s="216"/>
      <c r="H109" s="216"/>
      <c r="I109" s="216"/>
      <c r="J109" s="216"/>
      <c r="K109" s="216"/>
    </row>
    <row r="110" spans="1:31" s="110" customFormat="1" ht="6.95" customHeight="1">
      <c r="A110" s="107"/>
      <c r="B110" s="190"/>
      <c r="C110" s="191"/>
      <c r="D110" s="191"/>
      <c r="E110" s="191"/>
      <c r="F110" s="191"/>
      <c r="G110" s="191"/>
      <c r="H110" s="191"/>
      <c r="I110" s="191"/>
      <c r="J110" s="191"/>
      <c r="K110" s="191"/>
      <c r="L110" s="109"/>
      <c r="S110" s="107"/>
      <c r="T110" s="107"/>
      <c r="U110" s="107"/>
      <c r="V110" s="107"/>
      <c r="W110" s="107"/>
      <c r="X110" s="107"/>
      <c r="Y110" s="107"/>
      <c r="Z110" s="107"/>
      <c r="AA110" s="107"/>
      <c r="AB110" s="107"/>
      <c r="AC110" s="107"/>
      <c r="AD110" s="107"/>
      <c r="AE110" s="107"/>
    </row>
    <row r="111" spans="1:31" s="110" customFormat="1" ht="24.95" customHeight="1">
      <c r="A111" s="107"/>
      <c r="B111" s="192"/>
      <c r="C111" s="193" t="s">
        <v>102</v>
      </c>
      <c r="D111" s="194"/>
      <c r="E111" s="194"/>
      <c r="F111" s="194"/>
      <c r="G111" s="194"/>
      <c r="H111" s="194"/>
      <c r="I111" s="194"/>
      <c r="J111" s="194"/>
      <c r="K111" s="194"/>
      <c r="L111" s="109"/>
      <c r="S111" s="107"/>
      <c r="T111" s="107"/>
      <c r="U111" s="107"/>
      <c r="V111" s="107"/>
      <c r="W111" s="107"/>
      <c r="X111" s="107"/>
      <c r="Y111" s="107"/>
      <c r="Z111" s="107"/>
      <c r="AA111" s="107"/>
      <c r="AB111" s="107"/>
      <c r="AC111" s="107"/>
      <c r="AD111" s="107"/>
      <c r="AE111" s="107"/>
    </row>
    <row r="112" spans="1:31" s="110" customFormat="1" ht="6.95" customHeight="1">
      <c r="A112" s="107"/>
      <c r="B112" s="192"/>
      <c r="C112" s="194"/>
      <c r="D112" s="194"/>
      <c r="E112" s="194"/>
      <c r="F112" s="194"/>
      <c r="G112" s="194"/>
      <c r="H112" s="194"/>
      <c r="I112" s="194"/>
      <c r="J112" s="194"/>
      <c r="K112" s="194"/>
      <c r="L112" s="109"/>
      <c r="S112" s="107"/>
      <c r="T112" s="107"/>
      <c r="U112" s="107"/>
      <c r="V112" s="107"/>
      <c r="W112" s="107"/>
      <c r="X112" s="107"/>
      <c r="Y112" s="107"/>
      <c r="Z112" s="107"/>
      <c r="AA112" s="107"/>
      <c r="AB112" s="107"/>
      <c r="AC112" s="107"/>
      <c r="AD112" s="107"/>
      <c r="AE112" s="107"/>
    </row>
    <row r="113" spans="1:65" s="110" customFormat="1" ht="12" customHeight="1">
      <c r="A113" s="107"/>
      <c r="B113" s="192"/>
      <c r="C113" s="195" t="s">
        <v>16</v>
      </c>
      <c r="D113" s="194"/>
      <c r="E113" s="194"/>
      <c r="F113" s="194"/>
      <c r="G113" s="194"/>
      <c r="H113" s="194"/>
      <c r="I113" s="194"/>
      <c r="J113" s="194"/>
      <c r="K113" s="194"/>
      <c r="L113" s="109"/>
      <c r="S113" s="107"/>
      <c r="T113" s="107"/>
      <c r="U113" s="107"/>
      <c r="V113" s="107"/>
      <c r="W113" s="107"/>
      <c r="X113" s="107"/>
      <c r="Y113" s="107"/>
      <c r="Z113" s="107"/>
      <c r="AA113" s="107"/>
      <c r="AB113" s="107"/>
      <c r="AC113" s="107"/>
      <c r="AD113" s="107"/>
      <c r="AE113" s="107"/>
    </row>
    <row r="114" spans="1:65" s="110" customFormat="1" ht="30" customHeight="1">
      <c r="A114" s="107"/>
      <c r="B114" s="192"/>
      <c r="C114" s="194"/>
      <c r="D114" s="194"/>
      <c r="E114" s="303" t="str">
        <f>E7</f>
        <v>Křižná ABS SO .02 ( Švabinského-Svěrákova)+parkoviště vu ZŠ</v>
      </c>
      <c r="F114" s="304"/>
      <c r="G114" s="304"/>
      <c r="H114" s="304"/>
      <c r="I114" s="194"/>
      <c r="J114" s="194"/>
      <c r="K114" s="194"/>
      <c r="L114" s="109"/>
      <c r="S114" s="107"/>
      <c r="T114" s="107"/>
      <c r="U114" s="107"/>
      <c r="V114" s="107"/>
      <c r="W114" s="107"/>
      <c r="X114" s="107"/>
      <c r="Y114" s="107"/>
      <c r="Z114" s="107"/>
      <c r="AA114" s="107"/>
      <c r="AB114" s="107"/>
      <c r="AC114" s="107"/>
      <c r="AD114" s="107"/>
      <c r="AE114" s="107"/>
    </row>
    <row r="115" spans="1:65" s="110" customFormat="1" ht="6.95" customHeight="1">
      <c r="A115" s="107"/>
      <c r="B115" s="192"/>
      <c r="C115" s="194"/>
      <c r="D115" s="194"/>
      <c r="E115" s="194"/>
      <c r="F115" s="194"/>
      <c r="G115" s="194"/>
      <c r="H115" s="194"/>
      <c r="I115" s="194"/>
      <c r="J115" s="194"/>
      <c r="K115" s="194"/>
      <c r="L115" s="109"/>
      <c r="S115" s="107"/>
      <c r="T115" s="107"/>
      <c r="U115" s="107"/>
      <c r="V115" s="107"/>
      <c r="W115" s="107"/>
      <c r="X115" s="107"/>
      <c r="Y115" s="107"/>
      <c r="Z115" s="107"/>
      <c r="AA115" s="107"/>
      <c r="AB115" s="107"/>
      <c r="AC115" s="107"/>
      <c r="AD115" s="107"/>
      <c r="AE115" s="107"/>
    </row>
    <row r="116" spans="1:65" s="110" customFormat="1" ht="12" customHeight="1">
      <c r="A116" s="107"/>
      <c r="B116" s="192"/>
      <c r="C116" s="195" t="s">
        <v>20</v>
      </c>
      <c r="D116" s="194"/>
      <c r="E116" s="194"/>
      <c r="F116" s="196" t="str">
        <f>F10</f>
        <v>Valašské Meziříčí</v>
      </c>
      <c r="G116" s="194"/>
      <c r="H116" s="194"/>
      <c r="I116" s="195" t="s">
        <v>22</v>
      </c>
      <c r="J116" s="197" t="str">
        <f>IF(J10="","",J10)</f>
        <v>15. 4. 2024</v>
      </c>
      <c r="K116" s="194"/>
      <c r="L116" s="109"/>
      <c r="S116" s="107"/>
      <c r="T116" s="107"/>
      <c r="U116" s="107"/>
      <c r="V116" s="107"/>
      <c r="W116" s="107"/>
      <c r="X116" s="107"/>
      <c r="Y116" s="107"/>
      <c r="Z116" s="107"/>
      <c r="AA116" s="107"/>
      <c r="AB116" s="107"/>
      <c r="AC116" s="107"/>
      <c r="AD116" s="107"/>
      <c r="AE116" s="107"/>
    </row>
    <row r="117" spans="1:65" s="110" customFormat="1" ht="6.95" customHeight="1">
      <c r="A117" s="107"/>
      <c r="B117" s="192"/>
      <c r="C117" s="194"/>
      <c r="D117" s="194"/>
      <c r="E117" s="194"/>
      <c r="F117" s="194"/>
      <c r="G117" s="194"/>
      <c r="H117" s="194"/>
      <c r="I117" s="194"/>
      <c r="J117" s="194"/>
      <c r="K117" s="194"/>
      <c r="L117" s="109"/>
      <c r="S117" s="107"/>
      <c r="T117" s="107"/>
      <c r="U117" s="107"/>
      <c r="V117" s="107"/>
      <c r="W117" s="107"/>
      <c r="X117" s="107"/>
      <c r="Y117" s="107"/>
      <c r="Z117" s="107"/>
      <c r="AA117" s="107"/>
      <c r="AB117" s="107"/>
      <c r="AC117" s="107"/>
      <c r="AD117" s="107"/>
      <c r="AE117" s="107"/>
    </row>
    <row r="118" spans="1:65" s="110" customFormat="1" ht="15.2" customHeight="1">
      <c r="A118" s="107"/>
      <c r="B118" s="192"/>
      <c r="C118" s="195" t="s">
        <v>24</v>
      </c>
      <c r="D118" s="194"/>
      <c r="E118" s="194"/>
      <c r="F118" s="196" t="str">
        <f>E13</f>
        <v>Město Valašské Meziříčí</v>
      </c>
      <c r="G118" s="194"/>
      <c r="H118" s="194"/>
      <c r="I118" s="195" t="s">
        <v>30</v>
      </c>
      <c r="J118" s="198" t="str">
        <f>E19</f>
        <v xml:space="preserve"> </v>
      </c>
      <c r="K118" s="194"/>
      <c r="L118" s="109"/>
      <c r="S118" s="107"/>
      <c r="T118" s="107"/>
      <c r="U118" s="107"/>
      <c r="V118" s="107"/>
      <c r="W118" s="107"/>
      <c r="X118" s="107"/>
      <c r="Y118" s="107"/>
      <c r="Z118" s="107"/>
      <c r="AA118" s="107"/>
      <c r="AB118" s="107"/>
      <c r="AC118" s="107"/>
      <c r="AD118" s="107"/>
      <c r="AE118" s="107"/>
    </row>
    <row r="119" spans="1:65" s="110" customFormat="1" ht="15.2" customHeight="1">
      <c r="A119" s="107"/>
      <c r="B119" s="192"/>
      <c r="C119" s="195" t="s">
        <v>28</v>
      </c>
      <c r="D119" s="194"/>
      <c r="E119" s="194"/>
      <c r="F119" s="196" t="str">
        <f>IF(E16="","",E16)</f>
        <v>Vyplň údaj</v>
      </c>
      <c r="G119" s="194"/>
      <c r="H119" s="194"/>
      <c r="I119" s="195" t="s">
        <v>33</v>
      </c>
      <c r="J119" s="198" t="str">
        <f>E22</f>
        <v>Fajfrová Irena</v>
      </c>
      <c r="K119" s="194"/>
      <c r="L119" s="109"/>
      <c r="S119" s="107"/>
      <c r="T119" s="107"/>
      <c r="U119" s="107"/>
      <c r="V119" s="107"/>
      <c r="W119" s="107"/>
      <c r="X119" s="107"/>
      <c r="Y119" s="107"/>
      <c r="Z119" s="107"/>
      <c r="AA119" s="107"/>
      <c r="AB119" s="107"/>
      <c r="AC119" s="107"/>
      <c r="AD119" s="107"/>
      <c r="AE119" s="107"/>
    </row>
    <row r="120" spans="1:65" s="110" customFormat="1" ht="10.35" customHeight="1">
      <c r="A120" s="107"/>
      <c r="B120" s="192"/>
      <c r="C120" s="194"/>
      <c r="D120" s="194"/>
      <c r="E120" s="194"/>
      <c r="F120" s="194"/>
      <c r="G120" s="194"/>
      <c r="H120" s="194"/>
      <c r="I120" s="194"/>
      <c r="J120" s="194"/>
      <c r="K120" s="194"/>
      <c r="L120" s="109"/>
      <c r="S120" s="107"/>
      <c r="T120" s="107"/>
      <c r="U120" s="107"/>
      <c r="V120" s="107"/>
      <c r="W120" s="107"/>
      <c r="X120" s="107"/>
      <c r="Y120" s="107"/>
      <c r="Z120" s="107"/>
      <c r="AA120" s="107"/>
      <c r="AB120" s="107"/>
      <c r="AC120" s="107"/>
      <c r="AD120" s="107"/>
      <c r="AE120" s="107"/>
    </row>
    <row r="121" spans="1:65" s="149" customFormat="1" ht="29.25" customHeight="1">
      <c r="A121" s="144"/>
      <c r="B121" s="217"/>
      <c r="C121" s="218" t="s">
        <v>103</v>
      </c>
      <c r="D121" s="219" t="s">
        <v>61</v>
      </c>
      <c r="E121" s="219" t="s">
        <v>57</v>
      </c>
      <c r="F121" s="219" t="s">
        <v>58</v>
      </c>
      <c r="G121" s="219" t="s">
        <v>104</v>
      </c>
      <c r="H121" s="219" t="s">
        <v>105</v>
      </c>
      <c r="I121" s="219" t="s">
        <v>106</v>
      </c>
      <c r="J121" s="219" t="s">
        <v>89</v>
      </c>
      <c r="K121" s="220" t="s">
        <v>107</v>
      </c>
      <c r="L121" s="145"/>
      <c r="M121" s="146" t="s">
        <v>1</v>
      </c>
      <c r="N121" s="147" t="s">
        <v>40</v>
      </c>
      <c r="O121" s="147" t="s">
        <v>108</v>
      </c>
      <c r="P121" s="147" t="s">
        <v>109</v>
      </c>
      <c r="Q121" s="147" t="s">
        <v>110</v>
      </c>
      <c r="R121" s="147" t="s">
        <v>111</v>
      </c>
      <c r="S121" s="147" t="s">
        <v>112</v>
      </c>
      <c r="T121" s="148" t="s">
        <v>113</v>
      </c>
      <c r="U121" s="144"/>
      <c r="V121" s="144"/>
      <c r="W121" s="144"/>
      <c r="X121" s="144"/>
      <c r="Y121" s="144"/>
      <c r="Z121" s="144"/>
      <c r="AA121" s="144"/>
      <c r="AB121" s="144"/>
      <c r="AC121" s="144"/>
      <c r="AD121" s="144"/>
      <c r="AE121" s="144"/>
    </row>
    <row r="122" spans="1:65" s="110" customFormat="1" ht="22.9" customHeight="1">
      <c r="A122" s="107"/>
      <c r="B122" s="192"/>
      <c r="C122" s="221" t="s">
        <v>114</v>
      </c>
      <c r="D122" s="194"/>
      <c r="E122" s="194"/>
      <c r="F122" s="194"/>
      <c r="G122" s="194"/>
      <c r="H122" s="194"/>
      <c r="I122" s="194"/>
      <c r="J122" s="222">
        <f>BK122</f>
        <v>0</v>
      </c>
      <c r="K122" s="194"/>
      <c r="L122" s="84"/>
      <c r="M122" s="150"/>
      <c r="N122" s="151"/>
      <c r="O122" s="117"/>
      <c r="P122" s="152">
        <f>P123+P190</f>
        <v>0</v>
      </c>
      <c r="Q122" s="117"/>
      <c r="R122" s="152">
        <f>R123+R190</f>
        <v>454.72763749999996</v>
      </c>
      <c r="S122" s="117"/>
      <c r="T122" s="153">
        <f>T123+T190</f>
        <v>323.18</v>
      </c>
      <c r="U122" s="107"/>
      <c r="V122" s="107"/>
      <c r="W122" s="107"/>
      <c r="X122" s="107"/>
      <c r="Y122" s="107"/>
      <c r="Z122" s="107"/>
      <c r="AA122" s="107"/>
      <c r="AB122" s="107"/>
      <c r="AC122" s="107"/>
      <c r="AD122" s="107"/>
      <c r="AE122" s="107"/>
      <c r="AT122" s="100" t="s">
        <v>75</v>
      </c>
      <c r="AU122" s="100" t="s">
        <v>91</v>
      </c>
      <c r="BK122" s="154">
        <f>BK123+BK190</f>
        <v>0</v>
      </c>
    </row>
    <row r="123" spans="1:65" s="83" customFormat="1" ht="25.9" customHeight="1">
      <c r="B123" s="223"/>
      <c r="C123" s="224"/>
      <c r="D123" s="225" t="s">
        <v>75</v>
      </c>
      <c r="E123" s="226" t="s">
        <v>115</v>
      </c>
      <c r="F123" s="226" t="s">
        <v>116</v>
      </c>
      <c r="G123" s="224"/>
      <c r="H123" s="224"/>
      <c r="I123" s="224"/>
      <c r="J123" s="227">
        <f>BK123</f>
        <v>0</v>
      </c>
      <c r="K123" s="224"/>
      <c r="L123" s="155"/>
      <c r="M123" s="157"/>
      <c r="N123" s="158"/>
      <c r="O123" s="158"/>
      <c r="P123" s="159">
        <f>P124+P128+P132+P168+P178+P188</f>
        <v>0</v>
      </c>
      <c r="Q123" s="158"/>
      <c r="R123" s="159">
        <f>R124+R128+R132+R168+R178+R188</f>
        <v>454.72763749999996</v>
      </c>
      <c r="S123" s="158"/>
      <c r="T123" s="160">
        <f>T124+T128+T132+T168+T178+T188</f>
        <v>323.18</v>
      </c>
      <c r="AR123" s="156" t="s">
        <v>81</v>
      </c>
      <c r="AT123" s="161" t="s">
        <v>75</v>
      </c>
      <c r="AU123" s="161" t="s">
        <v>76</v>
      </c>
      <c r="AY123" s="156" t="s">
        <v>117</v>
      </c>
      <c r="BK123" s="162">
        <f>BK124+BK128+BK132+BK168+BK178+BK188</f>
        <v>0</v>
      </c>
    </row>
    <row r="124" spans="1:65" s="83" customFormat="1" ht="22.9" customHeight="1">
      <c r="B124" s="223"/>
      <c r="C124" s="224"/>
      <c r="D124" s="225" t="s">
        <v>75</v>
      </c>
      <c r="E124" s="228" t="s">
        <v>81</v>
      </c>
      <c r="F124" s="228" t="s">
        <v>118</v>
      </c>
      <c r="G124" s="224"/>
      <c r="H124" s="224"/>
      <c r="I124" s="224"/>
      <c r="J124" s="229">
        <f>BK124</f>
        <v>0</v>
      </c>
      <c r="K124" s="224"/>
      <c r="L124" s="155"/>
      <c r="M124" s="157"/>
      <c r="N124" s="158"/>
      <c r="O124" s="158"/>
      <c r="P124" s="159">
        <f>SUM(P125:P127)</f>
        <v>0</v>
      </c>
      <c r="Q124" s="158"/>
      <c r="R124" s="159">
        <f>SUM(R125:R127)</f>
        <v>0.1424</v>
      </c>
      <c r="S124" s="158"/>
      <c r="T124" s="160">
        <f>SUM(T125:T127)</f>
        <v>308.2</v>
      </c>
      <c r="AR124" s="156" t="s">
        <v>81</v>
      </c>
      <c r="AT124" s="161" t="s">
        <v>75</v>
      </c>
      <c r="AU124" s="161" t="s">
        <v>81</v>
      </c>
      <c r="AY124" s="156" t="s">
        <v>117</v>
      </c>
      <c r="BK124" s="162">
        <f>SUM(BK125:BK127)</f>
        <v>0</v>
      </c>
    </row>
    <row r="125" spans="1:65" s="110" customFormat="1" ht="33" customHeight="1">
      <c r="A125" s="107"/>
      <c r="B125" s="192"/>
      <c r="C125" s="230" t="s">
        <v>81</v>
      </c>
      <c r="D125" s="230" t="s">
        <v>119</v>
      </c>
      <c r="E125" s="231" t="s">
        <v>120</v>
      </c>
      <c r="F125" s="232" t="s">
        <v>121</v>
      </c>
      <c r="G125" s="233" t="s">
        <v>122</v>
      </c>
      <c r="H125" s="234">
        <v>3350</v>
      </c>
      <c r="I125" s="305"/>
      <c r="J125" s="235">
        <f>ROUND(I125*H125,2)</f>
        <v>0</v>
      </c>
      <c r="K125" s="232" t="s">
        <v>123</v>
      </c>
      <c r="L125" s="84"/>
      <c r="M125" s="85" t="s">
        <v>1</v>
      </c>
      <c r="N125" s="163" t="s">
        <v>41</v>
      </c>
      <c r="O125" s="164"/>
      <c r="P125" s="165">
        <f>O125*H125</f>
        <v>0</v>
      </c>
      <c r="Q125" s="165">
        <v>4.0000000000000003E-5</v>
      </c>
      <c r="R125" s="165">
        <f>Q125*H125</f>
        <v>0.13400000000000001</v>
      </c>
      <c r="S125" s="165">
        <v>9.1999999999999998E-2</v>
      </c>
      <c r="T125" s="166">
        <f>S125*H125</f>
        <v>308.2</v>
      </c>
      <c r="U125" s="107"/>
      <c r="V125" s="107"/>
      <c r="W125" s="107"/>
      <c r="X125" s="107"/>
      <c r="Y125" s="107"/>
      <c r="Z125" s="107"/>
      <c r="AA125" s="107"/>
      <c r="AB125" s="107"/>
      <c r="AC125" s="107"/>
      <c r="AD125" s="107"/>
      <c r="AE125" s="107"/>
      <c r="AR125" s="167" t="s">
        <v>124</v>
      </c>
      <c r="AT125" s="167" t="s">
        <v>119</v>
      </c>
      <c r="AU125" s="167" t="s">
        <v>85</v>
      </c>
      <c r="AY125" s="100" t="s">
        <v>117</v>
      </c>
      <c r="BE125" s="168">
        <f>IF(N125="základní",J125,0)</f>
        <v>0</v>
      </c>
      <c r="BF125" s="168">
        <f>IF(N125="snížená",J125,0)</f>
        <v>0</v>
      </c>
      <c r="BG125" s="168">
        <f>IF(N125="zákl. přenesená",J125,0)</f>
        <v>0</v>
      </c>
      <c r="BH125" s="168">
        <f>IF(N125="sníž. přenesená",J125,0)</f>
        <v>0</v>
      </c>
      <c r="BI125" s="168">
        <f>IF(N125="nulová",J125,0)</f>
        <v>0</v>
      </c>
      <c r="BJ125" s="100" t="s">
        <v>81</v>
      </c>
      <c r="BK125" s="168">
        <f>ROUND(I125*H125,2)</f>
        <v>0</v>
      </c>
      <c r="BL125" s="100" t="s">
        <v>124</v>
      </c>
      <c r="BM125" s="167" t="s">
        <v>125</v>
      </c>
    </row>
    <row r="126" spans="1:65" s="110" customFormat="1" ht="24.2" customHeight="1">
      <c r="A126" s="107"/>
      <c r="B126" s="192"/>
      <c r="C126" s="230" t="s">
        <v>85</v>
      </c>
      <c r="D126" s="230" t="s">
        <v>119</v>
      </c>
      <c r="E126" s="231" t="s">
        <v>126</v>
      </c>
      <c r="F126" s="232" t="s">
        <v>127</v>
      </c>
      <c r="G126" s="233" t="s">
        <v>128</v>
      </c>
      <c r="H126" s="234">
        <v>60</v>
      </c>
      <c r="I126" s="305"/>
      <c r="J126" s="235">
        <f>ROUND(I126*H126,2)</f>
        <v>0</v>
      </c>
      <c r="K126" s="232" t="s">
        <v>123</v>
      </c>
      <c r="L126" s="84"/>
      <c r="M126" s="85" t="s">
        <v>1</v>
      </c>
      <c r="N126" s="163" t="s">
        <v>41</v>
      </c>
      <c r="O126" s="164"/>
      <c r="P126" s="165">
        <f>O126*H126</f>
        <v>0</v>
      </c>
      <c r="Q126" s="165">
        <v>1.3999999999999999E-4</v>
      </c>
      <c r="R126" s="165">
        <f>Q126*H126</f>
        <v>8.3999999999999995E-3</v>
      </c>
      <c r="S126" s="165">
        <v>0</v>
      </c>
      <c r="T126" s="166">
        <f>S126*H126</f>
        <v>0</v>
      </c>
      <c r="U126" s="107"/>
      <c r="V126" s="107"/>
      <c r="W126" s="107"/>
      <c r="X126" s="107"/>
      <c r="Y126" s="107"/>
      <c r="Z126" s="107"/>
      <c r="AA126" s="107"/>
      <c r="AB126" s="107"/>
      <c r="AC126" s="107"/>
      <c r="AD126" s="107"/>
      <c r="AE126" s="107"/>
      <c r="AR126" s="167" t="s">
        <v>124</v>
      </c>
      <c r="AT126" s="167" t="s">
        <v>119</v>
      </c>
      <c r="AU126" s="167" t="s">
        <v>85</v>
      </c>
      <c r="AY126" s="100" t="s">
        <v>117</v>
      </c>
      <c r="BE126" s="168">
        <f>IF(N126="základní",J126,0)</f>
        <v>0</v>
      </c>
      <c r="BF126" s="168">
        <f>IF(N126="snížená",J126,0)</f>
        <v>0</v>
      </c>
      <c r="BG126" s="168">
        <f>IF(N126="zákl. přenesená",J126,0)</f>
        <v>0</v>
      </c>
      <c r="BH126" s="168">
        <f>IF(N126="sníž. přenesená",J126,0)</f>
        <v>0</v>
      </c>
      <c r="BI126" s="168">
        <f>IF(N126="nulová",J126,0)</f>
        <v>0</v>
      </c>
      <c r="BJ126" s="100" t="s">
        <v>81</v>
      </c>
      <c r="BK126" s="168">
        <f>ROUND(I126*H126,2)</f>
        <v>0</v>
      </c>
      <c r="BL126" s="100" t="s">
        <v>124</v>
      </c>
      <c r="BM126" s="167" t="s">
        <v>129</v>
      </c>
    </row>
    <row r="127" spans="1:65" s="110" customFormat="1" ht="24.2" customHeight="1">
      <c r="A127" s="107"/>
      <c r="B127" s="192"/>
      <c r="C127" s="230" t="s">
        <v>130</v>
      </c>
      <c r="D127" s="230" t="s">
        <v>119</v>
      </c>
      <c r="E127" s="231" t="s">
        <v>131</v>
      </c>
      <c r="F127" s="232" t="s">
        <v>132</v>
      </c>
      <c r="G127" s="233" t="s">
        <v>128</v>
      </c>
      <c r="H127" s="234">
        <v>60</v>
      </c>
      <c r="I127" s="305"/>
      <c r="J127" s="235">
        <f>ROUND(I127*H127,2)</f>
        <v>0</v>
      </c>
      <c r="K127" s="232" t="s">
        <v>123</v>
      </c>
      <c r="L127" s="84"/>
      <c r="M127" s="85" t="s">
        <v>1</v>
      </c>
      <c r="N127" s="163" t="s">
        <v>41</v>
      </c>
      <c r="O127" s="164"/>
      <c r="P127" s="165">
        <f>O127*H127</f>
        <v>0</v>
      </c>
      <c r="Q127" s="165">
        <v>0</v>
      </c>
      <c r="R127" s="165">
        <f>Q127*H127</f>
        <v>0</v>
      </c>
      <c r="S127" s="165">
        <v>0</v>
      </c>
      <c r="T127" s="166">
        <f>S127*H127</f>
        <v>0</v>
      </c>
      <c r="U127" s="107"/>
      <c r="V127" s="107"/>
      <c r="W127" s="107"/>
      <c r="X127" s="107"/>
      <c r="Y127" s="107"/>
      <c r="Z127" s="107"/>
      <c r="AA127" s="107"/>
      <c r="AB127" s="107"/>
      <c r="AC127" s="107"/>
      <c r="AD127" s="107"/>
      <c r="AE127" s="107"/>
      <c r="AR127" s="167" t="s">
        <v>124</v>
      </c>
      <c r="AT127" s="167" t="s">
        <v>119</v>
      </c>
      <c r="AU127" s="167" t="s">
        <v>85</v>
      </c>
      <c r="AY127" s="100" t="s">
        <v>117</v>
      </c>
      <c r="BE127" s="168">
        <f>IF(N127="základní",J127,0)</f>
        <v>0</v>
      </c>
      <c r="BF127" s="168">
        <f>IF(N127="snížená",J127,0)</f>
        <v>0</v>
      </c>
      <c r="BG127" s="168">
        <f>IF(N127="zákl. přenesená",J127,0)</f>
        <v>0</v>
      </c>
      <c r="BH127" s="168">
        <f>IF(N127="sníž. přenesená",J127,0)</f>
        <v>0</v>
      </c>
      <c r="BI127" s="168">
        <f>IF(N127="nulová",J127,0)</f>
        <v>0</v>
      </c>
      <c r="BJ127" s="100" t="s">
        <v>81</v>
      </c>
      <c r="BK127" s="168">
        <f>ROUND(I127*H127,2)</f>
        <v>0</v>
      </c>
      <c r="BL127" s="100" t="s">
        <v>124</v>
      </c>
      <c r="BM127" s="167" t="s">
        <v>133</v>
      </c>
    </row>
    <row r="128" spans="1:65" s="83" customFormat="1" ht="22.9" customHeight="1">
      <c r="B128" s="223"/>
      <c r="C128" s="224"/>
      <c r="D128" s="225" t="s">
        <v>75</v>
      </c>
      <c r="E128" s="228" t="s">
        <v>134</v>
      </c>
      <c r="F128" s="228" t="s">
        <v>135</v>
      </c>
      <c r="G128" s="224"/>
      <c r="H128" s="224"/>
      <c r="J128" s="229">
        <f>BK128</f>
        <v>0</v>
      </c>
      <c r="K128" s="224"/>
      <c r="L128" s="155"/>
      <c r="M128" s="157"/>
      <c r="N128" s="158"/>
      <c r="O128" s="158"/>
      <c r="P128" s="159">
        <f>SUM(P129:P131)</f>
        <v>0</v>
      </c>
      <c r="Q128" s="158"/>
      <c r="R128" s="159">
        <f>SUM(R129:R131)</f>
        <v>436.94829999999996</v>
      </c>
      <c r="S128" s="158"/>
      <c r="T128" s="160">
        <f>SUM(T129:T131)</f>
        <v>0</v>
      </c>
      <c r="AR128" s="156" t="s">
        <v>81</v>
      </c>
      <c r="AT128" s="161" t="s">
        <v>75</v>
      </c>
      <c r="AU128" s="161" t="s">
        <v>81</v>
      </c>
      <c r="AY128" s="156" t="s">
        <v>117</v>
      </c>
      <c r="BK128" s="162">
        <f>SUM(BK129:BK131)</f>
        <v>0</v>
      </c>
    </row>
    <row r="129" spans="1:65" s="110" customFormat="1" ht="24.2" customHeight="1">
      <c r="A129" s="107"/>
      <c r="B129" s="192"/>
      <c r="C129" s="230" t="s">
        <v>124</v>
      </c>
      <c r="D129" s="230" t="s">
        <v>119</v>
      </c>
      <c r="E129" s="231" t="s">
        <v>136</v>
      </c>
      <c r="F129" s="232" t="s">
        <v>137</v>
      </c>
      <c r="G129" s="233" t="s">
        <v>122</v>
      </c>
      <c r="H129" s="234">
        <v>3350</v>
      </c>
      <c r="I129" s="305"/>
      <c r="J129" s="235">
        <f>ROUND(I129*H129,2)</f>
        <v>0</v>
      </c>
      <c r="K129" s="232" t="s">
        <v>123</v>
      </c>
      <c r="L129" s="84"/>
      <c r="M129" s="85" t="s">
        <v>1</v>
      </c>
      <c r="N129" s="163" t="s">
        <v>41</v>
      </c>
      <c r="O129" s="164"/>
      <c r="P129" s="165">
        <f>O129*H129</f>
        <v>0</v>
      </c>
      <c r="Q129" s="165">
        <v>7.1000000000000002E-4</v>
      </c>
      <c r="R129" s="165">
        <f>Q129*H129</f>
        <v>2.3785000000000003</v>
      </c>
      <c r="S129" s="165">
        <v>0</v>
      </c>
      <c r="T129" s="166">
        <f>S129*H129</f>
        <v>0</v>
      </c>
      <c r="U129" s="107"/>
      <c r="V129" s="107"/>
      <c r="W129" s="107"/>
      <c r="X129" s="107"/>
      <c r="Y129" s="107"/>
      <c r="Z129" s="107"/>
      <c r="AA129" s="107"/>
      <c r="AB129" s="107"/>
      <c r="AC129" s="107"/>
      <c r="AD129" s="107"/>
      <c r="AE129" s="107"/>
      <c r="AR129" s="167" t="s">
        <v>124</v>
      </c>
      <c r="AT129" s="167" t="s">
        <v>119</v>
      </c>
      <c r="AU129" s="167" t="s">
        <v>85</v>
      </c>
      <c r="AY129" s="100" t="s">
        <v>117</v>
      </c>
      <c r="BE129" s="168">
        <f>IF(N129="základní",J129,0)</f>
        <v>0</v>
      </c>
      <c r="BF129" s="168">
        <f>IF(N129="snížená",J129,0)</f>
        <v>0</v>
      </c>
      <c r="BG129" s="168">
        <f>IF(N129="zákl. přenesená",J129,0)</f>
        <v>0</v>
      </c>
      <c r="BH129" s="168">
        <f>IF(N129="sníž. přenesená",J129,0)</f>
        <v>0</v>
      </c>
      <c r="BI129" s="168">
        <f>IF(N129="nulová",J129,0)</f>
        <v>0</v>
      </c>
      <c r="BJ129" s="100" t="s">
        <v>81</v>
      </c>
      <c r="BK129" s="168">
        <f>ROUND(I129*H129,2)</f>
        <v>0</v>
      </c>
      <c r="BL129" s="100" t="s">
        <v>124</v>
      </c>
      <c r="BM129" s="167" t="s">
        <v>138</v>
      </c>
    </row>
    <row r="130" spans="1:65" s="110" customFormat="1" ht="33" customHeight="1">
      <c r="A130" s="107"/>
      <c r="B130" s="192"/>
      <c r="C130" s="230" t="s">
        <v>134</v>
      </c>
      <c r="D130" s="230" t="s">
        <v>119</v>
      </c>
      <c r="E130" s="231" t="s">
        <v>139</v>
      </c>
      <c r="F130" s="232" t="s">
        <v>140</v>
      </c>
      <c r="G130" s="233" t="s">
        <v>122</v>
      </c>
      <c r="H130" s="234">
        <v>3350</v>
      </c>
      <c r="I130" s="305"/>
      <c r="J130" s="235">
        <f>ROUND(I130*H130,2)</f>
        <v>0</v>
      </c>
      <c r="K130" s="232" t="s">
        <v>123</v>
      </c>
      <c r="L130" s="84"/>
      <c r="M130" s="85" t="s">
        <v>1</v>
      </c>
      <c r="N130" s="163" t="s">
        <v>41</v>
      </c>
      <c r="O130" s="164"/>
      <c r="P130" s="165">
        <f>O130*H130</f>
        <v>0</v>
      </c>
      <c r="Q130" s="165">
        <v>0.12966</v>
      </c>
      <c r="R130" s="165">
        <f>Q130*H130</f>
        <v>434.36099999999999</v>
      </c>
      <c r="S130" s="165">
        <v>0</v>
      </c>
      <c r="T130" s="166">
        <f>S130*H130</f>
        <v>0</v>
      </c>
      <c r="U130" s="107"/>
      <c r="V130" s="107"/>
      <c r="W130" s="107"/>
      <c r="X130" s="107"/>
      <c r="Y130" s="107"/>
      <c r="Z130" s="107"/>
      <c r="AA130" s="107"/>
      <c r="AB130" s="107"/>
      <c r="AC130" s="107"/>
      <c r="AD130" s="107"/>
      <c r="AE130" s="107"/>
      <c r="AR130" s="167" t="s">
        <v>124</v>
      </c>
      <c r="AT130" s="167" t="s">
        <v>119</v>
      </c>
      <c r="AU130" s="167" t="s">
        <v>85</v>
      </c>
      <c r="AY130" s="100" t="s">
        <v>117</v>
      </c>
      <c r="BE130" s="168">
        <f>IF(N130="základní",J130,0)</f>
        <v>0</v>
      </c>
      <c r="BF130" s="168">
        <f>IF(N130="snížená",J130,0)</f>
        <v>0</v>
      </c>
      <c r="BG130" s="168">
        <f>IF(N130="zákl. přenesená",J130,0)</f>
        <v>0</v>
      </c>
      <c r="BH130" s="168">
        <f>IF(N130="sníž. přenesená",J130,0)</f>
        <v>0</v>
      </c>
      <c r="BI130" s="168">
        <f>IF(N130="nulová",J130,0)</f>
        <v>0</v>
      </c>
      <c r="BJ130" s="100" t="s">
        <v>81</v>
      </c>
      <c r="BK130" s="168">
        <f>ROUND(I130*H130,2)</f>
        <v>0</v>
      </c>
      <c r="BL130" s="100" t="s">
        <v>124</v>
      </c>
      <c r="BM130" s="167" t="s">
        <v>141</v>
      </c>
    </row>
    <row r="131" spans="1:65" s="110" customFormat="1" ht="21.75" customHeight="1">
      <c r="A131" s="107"/>
      <c r="B131" s="192"/>
      <c r="C131" s="230" t="s">
        <v>142</v>
      </c>
      <c r="D131" s="230" t="s">
        <v>119</v>
      </c>
      <c r="E131" s="231" t="s">
        <v>143</v>
      </c>
      <c r="F131" s="232" t="s">
        <v>144</v>
      </c>
      <c r="G131" s="233" t="s">
        <v>128</v>
      </c>
      <c r="H131" s="234">
        <v>58</v>
      </c>
      <c r="I131" s="305"/>
      <c r="J131" s="235">
        <f>ROUND(I131*H131,2)</f>
        <v>0</v>
      </c>
      <c r="K131" s="232" t="s">
        <v>123</v>
      </c>
      <c r="L131" s="84"/>
      <c r="M131" s="85" t="s">
        <v>1</v>
      </c>
      <c r="N131" s="163" t="s">
        <v>41</v>
      </c>
      <c r="O131" s="164"/>
      <c r="P131" s="165">
        <f>O131*H131</f>
        <v>0</v>
      </c>
      <c r="Q131" s="165">
        <v>3.5999999999999999E-3</v>
      </c>
      <c r="R131" s="165">
        <f>Q131*H131</f>
        <v>0.20879999999999999</v>
      </c>
      <c r="S131" s="165">
        <v>0</v>
      </c>
      <c r="T131" s="166">
        <f>S131*H131</f>
        <v>0</v>
      </c>
      <c r="U131" s="107"/>
      <c r="V131" s="107"/>
      <c r="W131" s="107"/>
      <c r="X131" s="107"/>
      <c r="Y131" s="107"/>
      <c r="Z131" s="107"/>
      <c r="AA131" s="107"/>
      <c r="AB131" s="107"/>
      <c r="AC131" s="107"/>
      <c r="AD131" s="107"/>
      <c r="AE131" s="107"/>
      <c r="AR131" s="167" t="s">
        <v>124</v>
      </c>
      <c r="AT131" s="167" t="s">
        <v>119</v>
      </c>
      <c r="AU131" s="167" t="s">
        <v>85</v>
      </c>
      <c r="AY131" s="100" t="s">
        <v>117</v>
      </c>
      <c r="BE131" s="168">
        <f>IF(N131="základní",J131,0)</f>
        <v>0</v>
      </c>
      <c r="BF131" s="168">
        <f>IF(N131="snížená",J131,0)</f>
        <v>0</v>
      </c>
      <c r="BG131" s="168">
        <f>IF(N131="zákl. přenesená",J131,0)</f>
        <v>0</v>
      </c>
      <c r="BH131" s="168">
        <f>IF(N131="sníž. přenesená",J131,0)</f>
        <v>0</v>
      </c>
      <c r="BI131" s="168">
        <f>IF(N131="nulová",J131,0)</f>
        <v>0</v>
      </c>
      <c r="BJ131" s="100" t="s">
        <v>81</v>
      </c>
      <c r="BK131" s="168">
        <f>ROUND(I131*H131,2)</f>
        <v>0</v>
      </c>
      <c r="BL131" s="100" t="s">
        <v>124</v>
      </c>
      <c r="BM131" s="167" t="s">
        <v>145</v>
      </c>
    </row>
    <row r="132" spans="1:65" s="83" customFormat="1" ht="22.9" customHeight="1">
      <c r="B132" s="223"/>
      <c r="C132" s="224"/>
      <c r="D132" s="225" t="s">
        <v>75</v>
      </c>
      <c r="E132" s="228" t="s">
        <v>146</v>
      </c>
      <c r="F132" s="228" t="s">
        <v>147</v>
      </c>
      <c r="G132" s="224"/>
      <c r="H132" s="224"/>
      <c r="J132" s="229">
        <f>BK132</f>
        <v>0</v>
      </c>
      <c r="K132" s="224"/>
      <c r="L132" s="155"/>
      <c r="M132" s="157"/>
      <c r="N132" s="158"/>
      <c r="O132" s="158"/>
      <c r="P132" s="159">
        <f>SUM(P133:P167)</f>
        <v>0</v>
      </c>
      <c r="Q132" s="158"/>
      <c r="R132" s="159">
        <f>SUM(R133:R167)</f>
        <v>17.49062</v>
      </c>
      <c r="S132" s="158"/>
      <c r="T132" s="160">
        <f>SUM(T133:T167)</f>
        <v>14.98</v>
      </c>
      <c r="AR132" s="156" t="s">
        <v>81</v>
      </c>
      <c r="AT132" s="161" t="s">
        <v>75</v>
      </c>
      <c r="AU132" s="161" t="s">
        <v>81</v>
      </c>
      <c r="AY132" s="156" t="s">
        <v>117</v>
      </c>
      <c r="BK132" s="162">
        <f>SUM(BK133:BK167)</f>
        <v>0</v>
      </c>
    </row>
    <row r="133" spans="1:65" s="110" customFormat="1" ht="24.2" customHeight="1">
      <c r="A133" s="107"/>
      <c r="B133" s="192"/>
      <c r="C133" s="230" t="s">
        <v>148</v>
      </c>
      <c r="D133" s="230" t="s">
        <v>119</v>
      </c>
      <c r="E133" s="231" t="s">
        <v>149</v>
      </c>
      <c r="F133" s="232" t="s">
        <v>150</v>
      </c>
      <c r="G133" s="233" t="s">
        <v>151</v>
      </c>
      <c r="H133" s="234">
        <v>2.25</v>
      </c>
      <c r="I133" s="305"/>
      <c r="J133" s="235">
        <f>ROUND(I133*H133,2)</f>
        <v>0</v>
      </c>
      <c r="K133" s="232" t="s">
        <v>123</v>
      </c>
      <c r="L133" s="84"/>
      <c r="M133" s="85" t="s">
        <v>1</v>
      </c>
      <c r="N133" s="163" t="s">
        <v>41</v>
      </c>
      <c r="O133" s="164"/>
      <c r="P133" s="165">
        <f>O133*H133</f>
        <v>0</v>
      </c>
      <c r="Q133" s="165">
        <v>0</v>
      </c>
      <c r="R133" s="165">
        <f>Q133*H133</f>
        <v>0</v>
      </c>
      <c r="S133" s="165">
        <v>1.92</v>
      </c>
      <c r="T133" s="166">
        <f>S133*H133</f>
        <v>4.32</v>
      </c>
      <c r="U133" s="107"/>
      <c r="V133" s="107"/>
      <c r="W133" s="107"/>
      <c r="X133" s="107"/>
      <c r="Y133" s="107"/>
      <c r="Z133" s="107"/>
      <c r="AA133" s="107"/>
      <c r="AB133" s="107"/>
      <c r="AC133" s="107"/>
      <c r="AD133" s="107"/>
      <c r="AE133" s="107"/>
      <c r="AR133" s="167" t="s">
        <v>124</v>
      </c>
      <c r="AT133" s="167" t="s">
        <v>119</v>
      </c>
      <c r="AU133" s="167" t="s">
        <v>85</v>
      </c>
      <c r="AY133" s="100" t="s">
        <v>117</v>
      </c>
      <c r="BE133" s="168">
        <f>IF(N133="základní",J133,0)</f>
        <v>0</v>
      </c>
      <c r="BF133" s="168">
        <f>IF(N133="snížená",J133,0)</f>
        <v>0</v>
      </c>
      <c r="BG133" s="168">
        <f>IF(N133="zákl. přenesená",J133,0)</f>
        <v>0</v>
      </c>
      <c r="BH133" s="168">
        <f>IF(N133="sníž. přenesená",J133,0)</f>
        <v>0</v>
      </c>
      <c r="BI133" s="168">
        <f>IF(N133="nulová",J133,0)</f>
        <v>0</v>
      </c>
      <c r="BJ133" s="100" t="s">
        <v>81</v>
      </c>
      <c r="BK133" s="168">
        <f>ROUND(I133*H133,2)</f>
        <v>0</v>
      </c>
      <c r="BL133" s="100" t="s">
        <v>124</v>
      </c>
      <c r="BM133" s="167" t="s">
        <v>152</v>
      </c>
    </row>
    <row r="134" spans="1:65" s="86" customFormat="1">
      <c r="B134" s="236"/>
      <c r="C134" s="237"/>
      <c r="D134" s="238" t="s">
        <v>153</v>
      </c>
      <c r="E134" s="239" t="s">
        <v>1</v>
      </c>
      <c r="F134" s="240" t="s">
        <v>154</v>
      </c>
      <c r="G134" s="237"/>
      <c r="H134" s="239" t="s">
        <v>1</v>
      </c>
      <c r="J134" s="237"/>
      <c r="K134" s="237"/>
      <c r="L134" s="169"/>
      <c r="M134" s="171"/>
      <c r="N134" s="172"/>
      <c r="O134" s="172"/>
      <c r="P134" s="172"/>
      <c r="Q134" s="172"/>
      <c r="R134" s="172"/>
      <c r="S134" s="172"/>
      <c r="T134" s="173"/>
      <c r="AT134" s="170" t="s">
        <v>153</v>
      </c>
      <c r="AU134" s="170" t="s">
        <v>85</v>
      </c>
      <c r="AV134" s="86" t="s">
        <v>81</v>
      </c>
      <c r="AW134" s="86" t="s">
        <v>32</v>
      </c>
      <c r="AX134" s="86" t="s">
        <v>76</v>
      </c>
      <c r="AY134" s="170" t="s">
        <v>117</v>
      </c>
    </row>
    <row r="135" spans="1:65" s="87" customFormat="1">
      <c r="B135" s="241"/>
      <c r="C135" s="242"/>
      <c r="D135" s="238" t="s">
        <v>153</v>
      </c>
      <c r="E135" s="243" t="s">
        <v>1</v>
      </c>
      <c r="F135" s="244" t="s">
        <v>155</v>
      </c>
      <c r="G135" s="242"/>
      <c r="H135" s="245">
        <v>2.25</v>
      </c>
      <c r="J135" s="242"/>
      <c r="K135" s="242"/>
      <c r="L135" s="174"/>
      <c r="M135" s="176"/>
      <c r="N135" s="177"/>
      <c r="O135" s="177"/>
      <c r="P135" s="177"/>
      <c r="Q135" s="177"/>
      <c r="R135" s="177"/>
      <c r="S135" s="177"/>
      <c r="T135" s="178"/>
      <c r="AT135" s="175" t="s">
        <v>153</v>
      </c>
      <c r="AU135" s="175" t="s">
        <v>85</v>
      </c>
      <c r="AV135" s="87" t="s">
        <v>85</v>
      </c>
      <c r="AW135" s="87" t="s">
        <v>32</v>
      </c>
      <c r="AX135" s="87" t="s">
        <v>81</v>
      </c>
      <c r="AY135" s="175" t="s">
        <v>117</v>
      </c>
    </row>
    <row r="136" spans="1:65" s="110" customFormat="1" ht="24.2" customHeight="1">
      <c r="A136" s="107"/>
      <c r="B136" s="192"/>
      <c r="C136" s="230" t="s">
        <v>146</v>
      </c>
      <c r="D136" s="230" t="s">
        <v>119</v>
      </c>
      <c r="E136" s="231" t="s">
        <v>156</v>
      </c>
      <c r="F136" s="232" t="s">
        <v>157</v>
      </c>
      <c r="G136" s="233" t="s">
        <v>158</v>
      </c>
      <c r="H136" s="234">
        <v>5</v>
      </c>
      <c r="I136" s="305"/>
      <c r="J136" s="235">
        <f>ROUND(I136*H136,2)</f>
        <v>0</v>
      </c>
      <c r="K136" s="232" t="s">
        <v>123</v>
      </c>
      <c r="L136" s="84"/>
      <c r="M136" s="85" t="s">
        <v>1</v>
      </c>
      <c r="N136" s="163" t="s">
        <v>41</v>
      </c>
      <c r="O136" s="164"/>
      <c r="P136" s="165">
        <f>O136*H136</f>
        <v>0</v>
      </c>
      <c r="Q136" s="165">
        <v>3.0759999999999999E-2</v>
      </c>
      <c r="R136" s="165">
        <f>Q136*H136</f>
        <v>0.15379999999999999</v>
      </c>
      <c r="S136" s="165">
        <v>0</v>
      </c>
      <c r="T136" s="166">
        <f>S136*H136</f>
        <v>0</v>
      </c>
      <c r="U136" s="107"/>
      <c r="V136" s="107"/>
      <c r="W136" s="107"/>
      <c r="X136" s="107"/>
      <c r="Y136" s="107"/>
      <c r="Z136" s="107"/>
      <c r="AA136" s="107"/>
      <c r="AB136" s="107"/>
      <c r="AC136" s="107"/>
      <c r="AD136" s="107"/>
      <c r="AE136" s="107"/>
      <c r="AR136" s="167" t="s">
        <v>124</v>
      </c>
      <c r="AT136" s="167" t="s">
        <v>119</v>
      </c>
      <c r="AU136" s="167" t="s">
        <v>85</v>
      </c>
      <c r="AY136" s="100" t="s">
        <v>117</v>
      </c>
      <c r="BE136" s="168">
        <f>IF(N136="základní",J136,0)</f>
        <v>0</v>
      </c>
      <c r="BF136" s="168">
        <f>IF(N136="snížená",J136,0)</f>
        <v>0</v>
      </c>
      <c r="BG136" s="168">
        <f>IF(N136="zákl. přenesená",J136,0)</f>
        <v>0</v>
      </c>
      <c r="BH136" s="168">
        <f>IF(N136="sníž. přenesená",J136,0)</f>
        <v>0</v>
      </c>
      <c r="BI136" s="168">
        <f>IF(N136="nulová",J136,0)</f>
        <v>0</v>
      </c>
      <c r="BJ136" s="100" t="s">
        <v>81</v>
      </c>
      <c r="BK136" s="168">
        <f>ROUND(I136*H136,2)</f>
        <v>0</v>
      </c>
      <c r="BL136" s="100" t="s">
        <v>124</v>
      </c>
      <c r="BM136" s="167" t="s">
        <v>159</v>
      </c>
    </row>
    <row r="137" spans="1:65" s="110" customFormat="1" ht="24.2" customHeight="1">
      <c r="A137" s="107"/>
      <c r="B137" s="192"/>
      <c r="C137" s="230" t="s">
        <v>160</v>
      </c>
      <c r="D137" s="230" t="s">
        <v>119</v>
      </c>
      <c r="E137" s="231" t="s">
        <v>161</v>
      </c>
      <c r="F137" s="232" t="s">
        <v>162</v>
      </c>
      <c r="G137" s="233" t="s">
        <v>158</v>
      </c>
      <c r="H137" s="234">
        <v>6</v>
      </c>
      <c r="I137" s="305"/>
      <c r="J137" s="235">
        <f>ROUND(I137*H137,2)</f>
        <v>0</v>
      </c>
      <c r="K137" s="232" t="s">
        <v>123</v>
      </c>
      <c r="L137" s="84"/>
      <c r="M137" s="85" t="s">
        <v>1</v>
      </c>
      <c r="N137" s="163" t="s">
        <v>41</v>
      </c>
      <c r="O137" s="164"/>
      <c r="P137" s="165">
        <f>O137*H137</f>
        <v>0</v>
      </c>
      <c r="Q137" s="165">
        <v>0.65847999999999995</v>
      </c>
      <c r="R137" s="165">
        <f>Q137*H137</f>
        <v>3.9508799999999997</v>
      </c>
      <c r="S137" s="165">
        <v>0.66</v>
      </c>
      <c r="T137" s="166">
        <f>S137*H137</f>
        <v>3.96</v>
      </c>
      <c r="U137" s="107"/>
      <c r="V137" s="107"/>
      <c r="W137" s="107"/>
      <c r="X137" s="107"/>
      <c r="Y137" s="107"/>
      <c r="Z137" s="107"/>
      <c r="AA137" s="107"/>
      <c r="AB137" s="107"/>
      <c r="AC137" s="107"/>
      <c r="AD137" s="107"/>
      <c r="AE137" s="107"/>
      <c r="AR137" s="167" t="s">
        <v>124</v>
      </c>
      <c r="AT137" s="167" t="s">
        <v>119</v>
      </c>
      <c r="AU137" s="167" t="s">
        <v>85</v>
      </c>
      <c r="AY137" s="100" t="s">
        <v>117</v>
      </c>
      <c r="BE137" s="168">
        <f>IF(N137="základní",J137,0)</f>
        <v>0</v>
      </c>
      <c r="BF137" s="168">
        <f>IF(N137="snížená",J137,0)</f>
        <v>0</v>
      </c>
      <c r="BG137" s="168">
        <f>IF(N137="zákl. přenesená",J137,0)</f>
        <v>0</v>
      </c>
      <c r="BH137" s="168">
        <f>IF(N137="sníž. přenesená",J137,0)</f>
        <v>0</v>
      </c>
      <c r="BI137" s="168">
        <f>IF(N137="nulová",J137,0)</f>
        <v>0</v>
      </c>
      <c r="BJ137" s="100" t="s">
        <v>81</v>
      </c>
      <c r="BK137" s="168">
        <f>ROUND(I137*H137,2)</f>
        <v>0</v>
      </c>
      <c r="BL137" s="100" t="s">
        <v>124</v>
      </c>
      <c r="BM137" s="167" t="s">
        <v>163</v>
      </c>
    </row>
    <row r="138" spans="1:65" s="86" customFormat="1">
      <c r="B138" s="236"/>
      <c r="C138" s="237"/>
      <c r="D138" s="238" t="s">
        <v>153</v>
      </c>
      <c r="E138" s="239" t="s">
        <v>1</v>
      </c>
      <c r="F138" s="240" t="s">
        <v>164</v>
      </c>
      <c r="G138" s="237"/>
      <c r="H138" s="239" t="s">
        <v>1</v>
      </c>
      <c r="J138" s="237"/>
      <c r="K138" s="237"/>
      <c r="L138" s="169"/>
      <c r="M138" s="171"/>
      <c r="N138" s="172"/>
      <c r="O138" s="172"/>
      <c r="P138" s="172"/>
      <c r="Q138" s="172"/>
      <c r="R138" s="172"/>
      <c r="S138" s="172"/>
      <c r="T138" s="173"/>
      <c r="AT138" s="170" t="s">
        <v>153</v>
      </c>
      <c r="AU138" s="170" t="s">
        <v>85</v>
      </c>
      <c r="AV138" s="86" t="s">
        <v>81</v>
      </c>
      <c r="AW138" s="86" t="s">
        <v>32</v>
      </c>
      <c r="AX138" s="86" t="s">
        <v>76</v>
      </c>
      <c r="AY138" s="170" t="s">
        <v>117</v>
      </c>
    </row>
    <row r="139" spans="1:65" s="86" customFormat="1" ht="22.5">
      <c r="B139" s="236"/>
      <c r="C139" s="237"/>
      <c r="D139" s="238" t="s">
        <v>153</v>
      </c>
      <c r="E139" s="239" t="s">
        <v>1</v>
      </c>
      <c r="F139" s="240" t="s">
        <v>165</v>
      </c>
      <c r="G139" s="237"/>
      <c r="H139" s="239" t="s">
        <v>1</v>
      </c>
      <c r="J139" s="237"/>
      <c r="K139" s="237"/>
      <c r="L139" s="169"/>
      <c r="M139" s="171"/>
      <c r="N139" s="172"/>
      <c r="O139" s="172"/>
      <c r="P139" s="172"/>
      <c r="Q139" s="172"/>
      <c r="R139" s="172"/>
      <c r="S139" s="172"/>
      <c r="T139" s="173"/>
      <c r="AT139" s="170" t="s">
        <v>153</v>
      </c>
      <c r="AU139" s="170" t="s">
        <v>85</v>
      </c>
      <c r="AV139" s="86" t="s">
        <v>81</v>
      </c>
      <c r="AW139" s="86" t="s">
        <v>32</v>
      </c>
      <c r="AX139" s="86" t="s">
        <v>76</v>
      </c>
      <c r="AY139" s="170" t="s">
        <v>117</v>
      </c>
    </row>
    <row r="140" spans="1:65" s="86" customFormat="1">
      <c r="B140" s="236"/>
      <c r="C140" s="237"/>
      <c r="D140" s="238" t="s">
        <v>153</v>
      </c>
      <c r="E140" s="239" t="s">
        <v>1</v>
      </c>
      <c r="F140" s="240" t="s">
        <v>166</v>
      </c>
      <c r="G140" s="237"/>
      <c r="H140" s="239" t="s">
        <v>1</v>
      </c>
      <c r="J140" s="237"/>
      <c r="K140" s="237"/>
      <c r="L140" s="169"/>
      <c r="M140" s="171"/>
      <c r="N140" s="172"/>
      <c r="O140" s="172"/>
      <c r="P140" s="172"/>
      <c r="Q140" s="172"/>
      <c r="R140" s="172"/>
      <c r="S140" s="172"/>
      <c r="T140" s="173"/>
      <c r="AT140" s="170" t="s">
        <v>153</v>
      </c>
      <c r="AU140" s="170" t="s">
        <v>85</v>
      </c>
      <c r="AV140" s="86" t="s">
        <v>81</v>
      </c>
      <c r="AW140" s="86" t="s">
        <v>32</v>
      </c>
      <c r="AX140" s="86" t="s">
        <v>76</v>
      </c>
      <c r="AY140" s="170" t="s">
        <v>117</v>
      </c>
    </row>
    <row r="141" spans="1:65" s="86" customFormat="1">
      <c r="B141" s="236"/>
      <c r="C141" s="237"/>
      <c r="D141" s="238" t="s">
        <v>153</v>
      </c>
      <c r="E141" s="239" t="s">
        <v>1</v>
      </c>
      <c r="F141" s="240" t="s">
        <v>167</v>
      </c>
      <c r="G141" s="237"/>
      <c r="H141" s="239" t="s">
        <v>1</v>
      </c>
      <c r="J141" s="237"/>
      <c r="K141" s="237"/>
      <c r="L141" s="169"/>
      <c r="M141" s="171"/>
      <c r="N141" s="172"/>
      <c r="O141" s="172"/>
      <c r="P141" s="172"/>
      <c r="Q141" s="172"/>
      <c r="R141" s="172"/>
      <c r="S141" s="172"/>
      <c r="T141" s="173"/>
      <c r="AT141" s="170" t="s">
        <v>153</v>
      </c>
      <c r="AU141" s="170" t="s">
        <v>85</v>
      </c>
      <c r="AV141" s="86" t="s">
        <v>81</v>
      </c>
      <c r="AW141" s="86" t="s">
        <v>32</v>
      </c>
      <c r="AX141" s="86" t="s">
        <v>76</v>
      </c>
      <c r="AY141" s="170" t="s">
        <v>117</v>
      </c>
    </row>
    <row r="142" spans="1:65" s="86" customFormat="1" ht="22.5">
      <c r="B142" s="236"/>
      <c r="C142" s="237"/>
      <c r="D142" s="238" t="s">
        <v>153</v>
      </c>
      <c r="E142" s="239" t="s">
        <v>1</v>
      </c>
      <c r="F142" s="240" t="s">
        <v>168</v>
      </c>
      <c r="G142" s="237"/>
      <c r="H142" s="239" t="s">
        <v>1</v>
      </c>
      <c r="J142" s="237"/>
      <c r="K142" s="237"/>
      <c r="L142" s="169"/>
      <c r="M142" s="171"/>
      <c r="N142" s="172"/>
      <c r="O142" s="172"/>
      <c r="P142" s="172"/>
      <c r="Q142" s="172"/>
      <c r="R142" s="172"/>
      <c r="S142" s="172"/>
      <c r="T142" s="173"/>
      <c r="AT142" s="170" t="s">
        <v>153</v>
      </c>
      <c r="AU142" s="170" t="s">
        <v>85</v>
      </c>
      <c r="AV142" s="86" t="s">
        <v>81</v>
      </c>
      <c r="AW142" s="86" t="s">
        <v>32</v>
      </c>
      <c r="AX142" s="86" t="s">
        <v>76</v>
      </c>
      <c r="AY142" s="170" t="s">
        <v>117</v>
      </c>
    </row>
    <row r="143" spans="1:65" s="86" customFormat="1">
      <c r="B143" s="236"/>
      <c r="C143" s="237"/>
      <c r="D143" s="238" t="s">
        <v>153</v>
      </c>
      <c r="E143" s="239" t="s">
        <v>1</v>
      </c>
      <c r="F143" s="240" t="s">
        <v>169</v>
      </c>
      <c r="G143" s="237"/>
      <c r="H143" s="239" t="s">
        <v>1</v>
      </c>
      <c r="J143" s="237"/>
      <c r="K143" s="237"/>
      <c r="L143" s="169"/>
      <c r="M143" s="171"/>
      <c r="N143" s="172"/>
      <c r="O143" s="172"/>
      <c r="P143" s="172"/>
      <c r="Q143" s="172"/>
      <c r="R143" s="172"/>
      <c r="S143" s="172"/>
      <c r="T143" s="173"/>
      <c r="AT143" s="170" t="s">
        <v>153</v>
      </c>
      <c r="AU143" s="170" t="s">
        <v>85</v>
      </c>
      <c r="AV143" s="86" t="s">
        <v>81</v>
      </c>
      <c r="AW143" s="86" t="s">
        <v>32</v>
      </c>
      <c r="AX143" s="86" t="s">
        <v>76</v>
      </c>
      <c r="AY143" s="170" t="s">
        <v>117</v>
      </c>
    </row>
    <row r="144" spans="1:65" s="86" customFormat="1">
      <c r="B144" s="236"/>
      <c r="C144" s="237"/>
      <c r="D144" s="238" t="s">
        <v>153</v>
      </c>
      <c r="E144" s="239" t="s">
        <v>1</v>
      </c>
      <c r="F144" s="240" t="s">
        <v>170</v>
      </c>
      <c r="G144" s="237"/>
      <c r="H144" s="239" t="s">
        <v>1</v>
      </c>
      <c r="J144" s="237"/>
      <c r="K144" s="237"/>
      <c r="L144" s="169"/>
      <c r="M144" s="171"/>
      <c r="N144" s="172"/>
      <c r="O144" s="172"/>
      <c r="P144" s="172"/>
      <c r="Q144" s="172"/>
      <c r="R144" s="172"/>
      <c r="S144" s="172"/>
      <c r="T144" s="173"/>
      <c r="AT144" s="170" t="s">
        <v>153</v>
      </c>
      <c r="AU144" s="170" t="s">
        <v>85</v>
      </c>
      <c r="AV144" s="86" t="s">
        <v>81</v>
      </c>
      <c r="AW144" s="86" t="s">
        <v>32</v>
      </c>
      <c r="AX144" s="86" t="s">
        <v>76</v>
      </c>
      <c r="AY144" s="170" t="s">
        <v>117</v>
      </c>
    </row>
    <row r="145" spans="1:65" s="87" customFormat="1">
      <c r="B145" s="241"/>
      <c r="C145" s="242"/>
      <c r="D145" s="238" t="s">
        <v>153</v>
      </c>
      <c r="E145" s="243" t="s">
        <v>1</v>
      </c>
      <c r="F145" s="244" t="s">
        <v>142</v>
      </c>
      <c r="G145" s="242"/>
      <c r="H145" s="245">
        <v>6</v>
      </c>
      <c r="J145" s="242"/>
      <c r="K145" s="242"/>
      <c r="L145" s="174"/>
      <c r="M145" s="176"/>
      <c r="N145" s="177"/>
      <c r="O145" s="177"/>
      <c r="P145" s="177"/>
      <c r="Q145" s="177"/>
      <c r="R145" s="177"/>
      <c r="S145" s="177"/>
      <c r="T145" s="178"/>
      <c r="AT145" s="175" t="s">
        <v>153</v>
      </c>
      <c r="AU145" s="175" t="s">
        <v>85</v>
      </c>
      <c r="AV145" s="87" t="s">
        <v>85</v>
      </c>
      <c r="AW145" s="87" t="s">
        <v>32</v>
      </c>
      <c r="AX145" s="87" t="s">
        <v>81</v>
      </c>
      <c r="AY145" s="175" t="s">
        <v>117</v>
      </c>
    </row>
    <row r="146" spans="1:65" s="110" customFormat="1" ht="24.2" customHeight="1">
      <c r="A146" s="107"/>
      <c r="B146" s="192"/>
      <c r="C146" s="246" t="s">
        <v>171</v>
      </c>
      <c r="D146" s="246" t="s">
        <v>172</v>
      </c>
      <c r="E146" s="247" t="s">
        <v>173</v>
      </c>
      <c r="F146" s="248" t="s">
        <v>174</v>
      </c>
      <c r="G146" s="249" t="s">
        <v>158</v>
      </c>
      <c r="H146" s="250">
        <v>6</v>
      </c>
      <c r="I146" s="306"/>
      <c r="J146" s="251">
        <f>ROUND(I146*H146,2)</f>
        <v>0</v>
      </c>
      <c r="K146" s="248" t="s">
        <v>123</v>
      </c>
      <c r="L146" s="179"/>
      <c r="M146" s="88" t="s">
        <v>1</v>
      </c>
      <c r="N146" s="180" t="s">
        <v>41</v>
      </c>
      <c r="O146" s="164"/>
      <c r="P146" s="165">
        <f>O146*H146</f>
        <v>0</v>
      </c>
      <c r="Q146" s="165">
        <v>5.6300000000000003E-2</v>
      </c>
      <c r="R146" s="165">
        <f>Q146*H146</f>
        <v>0.33779999999999999</v>
      </c>
      <c r="S146" s="165">
        <v>0</v>
      </c>
      <c r="T146" s="166">
        <f>S146*H146</f>
        <v>0</v>
      </c>
      <c r="U146" s="107"/>
      <c r="V146" s="107"/>
      <c r="W146" s="107"/>
      <c r="X146" s="107"/>
      <c r="Y146" s="107"/>
      <c r="Z146" s="107"/>
      <c r="AA146" s="107"/>
      <c r="AB146" s="107"/>
      <c r="AC146" s="107"/>
      <c r="AD146" s="107"/>
      <c r="AE146" s="107"/>
      <c r="AR146" s="167" t="s">
        <v>146</v>
      </c>
      <c r="AT146" s="167" t="s">
        <v>172</v>
      </c>
      <c r="AU146" s="167" t="s">
        <v>85</v>
      </c>
      <c r="AY146" s="100" t="s">
        <v>117</v>
      </c>
      <c r="BE146" s="168">
        <f>IF(N146="základní",J146,0)</f>
        <v>0</v>
      </c>
      <c r="BF146" s="168">
        <f>IF(N146="snížená",J146,0)</f>
        <v>0</v>
      </c>
      <c r="BG146" s="168">
        <f>IF(N146="zákl. přenesená",J146,0)</f>
        <v>0</v>
      </c>
      <c r="BH146" s="168">
        <f>IF(N146="sníž. přenesená",J146,0)</f>
        <v>0</v>
      </c>
      <c r="BI146" s="168">
        <f>IF(N146="nulová",J146,0)</f>
        <v>0</v>
      </c>
      <c r="BJ146" s="100" t="s">
        <v>81</v>
      </c>
      <c r="BK146" s="168">
        <f>ROUND(I146*H146,2)</f>
        <v>0</v>
      </c>
      <c r="BL146" s="100" t="s">
        <v>124</v>
      </c>
      <c r="BM146" s="167" t="s">
        <v>175</v>
      </c>
    </row>
    <row r="147" spans="1:65" s="110" customFormat="1" ht="24.2" customHeight="1">
      <c r="A147" s="107"/>
      <c r="B147" s="192"/>
      <c r="C147" s="230" t="s">
        <v>176</v>
      </c>
      <c r="D147" s="230" t="s">
        <v>119</v>
      </c>
      <c r="E147" s="231" t="s">
        <v>177</v>
      </c>
      <c r="F147" s="232" t="s">
        <v>178</v>
      </c>
      <c r="G147" s="233" t="s">
        <v>158</v>
      </c>
      <c r="H147" s="234">
        <v>2</v>
      </c>
      <c r="I147" s="305"/>
      <c r="J147" s="235">
        <f>ROUND(I147*H147,2)</f>
        <v>0</v>
      </c>
      <c r="K147" s="232" t="s">
        <v>123</v>
      </c>
      <c r="L147" s="84"/>
      <c r="M147" s="85" t="s">
        <v>1</v>
      </c>
      <c r="N147" s="163" t="s">
        <v>41</v>
      </c>
      <c r="O147" s="164"/>
      <c r="P147" s="165">
        <f>O147*H147</f>
        <v>0</v>
      </c>
      <c r="Q147" s="165">
        <v>0.10037</v>
      </c>
      <c r="R147" s="165">
        <f>Q147*H147</f>
        <v>0.20074</v>
      </c>
      <c r="S147" s="165">
        <v>0.1</v>
      </c>
      <c r="T147" s="166">
        <f>S147*H147</f>
        <v>0.2</v>
      </c>
      <c r="U147" s="107"/>
      <c r="V147" s="107"/>
      <c r="W147" s="107"/>
      <c r="X147" s="107"/>
      <c r="Y147" s="107"/>
      <c r="Z147" s="107"/>
      <c r="AA147" s="107"/>
      <c r="AB147" s="107"/>
      <c r="AC147" s="107"/>
      <c r="AD147" s="107"/>
      <c r="AE147" s="107"/>
      <c r="AR147" s="167" t="s">
        <v>124</v>
      </c>
      <c r="AT147" s="167" t="s">
        <v>119</v>
      </c>
      <c r="AU147" s="167" t="s">
        <v>85</v>
      </c>
      <c r="AY147" s="100" t="s">
        <v>117</v>
      </c>
      <c r="BE147" s="168">
        <f>IF(N147="základní",J147,0)</f>
        <v>0</v>
      </c>
      <c r="BF147" s="168">
        <f>IF(N147="snížená",J147,0)</f>
        <v>0</v>
      </c>
      <c r="BG147" s="168">
        <f>IF(N147="zákl. přenesená",J147,0)</f>
        <v>0</v>
      </c>
      <c r="BH147" s="168">
        <f>IF(N147="sníž. přenesená",J147,0)</f>
        <v>0</v>
      </c>
      <c r="BI147" s="168">
        <f>IF(N147="nulová",J147,0)</f>
        <v>0</v>
      </c>
      <c r="BJ147" s="100" t="s">
        <v>81</v>
      </c>
      <c r="BK147" s="168">
        <f>ROUND(I147*H147,2)</f>
        <v>0</v>
      </c>
      <c r="BL147" s="100" t="s">
        <v>124</v>
      </c>
      <c r="BM147" s="167" t="s">
        <v>179</v>
      </c>
    </row>
    <row r="148" spans="1:65" s="86" customFormat="1">
      <c r="B148" s="236"/>
      <c r="C148" s="237"/>
      <c r="D148" s="238" t="s">
        <v>153</v>
      </c>
      <c r="E148" s="239" t="s">
        <v>1</v>
      </c>
      <c r="F148" s="240" t="s">
        <v>164</v>
      </c>
      <c r="G148" s="237"/>
      <c r="H148" s="239" t="s">
        <v>1</v>
      </c>
      <c r="J148" s="237"/>
      <c r="K148" s="237"/>
      <c r="L148" s="169"/>
      <c r="M148" s="171"/>
      <c r="N148" s="172"/>
      <c r="O148" s="172"/>
      <c r="P148" s="172"/>
      <c r="Q148" s="172"/>
      <c r="R148" s="172"/>
      <c r="S148" s="172"/>
      <c r="T148" s="173"/>
      <c r="AT148" s="170" t="s">
        <v>153</v>
      </c>
      <c r="AU148" s="170" t="s">
        <v>85</v>
      </c>
      <c r="AV148" s="86" t="s">
        <v>81</v>
      </c>
      <c r="AW148" s="86" t="s">
        <v>32</v>
      </c>
      <c r="AX148" s="86" t="s">
        <v>76</v>
      </c>
      <c r="AY148" s="170" t="s">
        <v>117</v>
      </c>
    </row>
    <row r="149" spans="1:65" s="86" customFormat="1" ht="22.5">
      <c r="B149" s="236"/>
      <c r="C149" s="237"/>
      <c r="D149" s="238" t="s">
        <v>153</v>
      </c>
      <c r="E149" s="239" t="s">
        <v>1</v>
      </c>
      <c r="F149" s="240" t="s">
        <v>165</v>
      </c>
      <c r="G149" s="237"/>
      <c r="H149" s="239" t="s">
        <v>1</v>
      </c>
      <c r="J149" s="237"/>
      <c r="K149" s="237"/>
      <c r="L149" s="169"/>
      <c r="M149" s="171"/>
      <c r="N149" s="172"/>
      <c r="O149" s="172"/>
      <c r="P149" s="172"/>
      <c r="Q149" s="172"/>
      <c r="R149" s="172"/>
      <c r="S149" s="172"/>
      <c r="T149" s="173"/>
      <c r="AT149" s="170" t="s">
        <v>153</v>
      </c>
      <c r="AU149" s="170" t="s">
        <v>85</v>
      </c>
      <c r="AV149" s="86" t="s">
        <v>81</v>
      </c>
      <c r="AW149" s="86" t="s">
        <v>32</v>
      </c>
      <c r="AX149" s="86" t="s">
        <v>76</v>
      </c>
      <c r="AY149" s="170" t="s">
        <v>117</v>
      </c>
    </row>
    <row r="150" spans="1:65" s="86" customFormat="1">
      <c r="B150" s="236"/>
      <c r="C150" s="237"/>
      <c r="D150" s="238" t="s">
        <v>153</v>
      </c>
      <c r="E150" s="239" t="s">
        <v>1</v>
      </c>
      <c r="F150" s="240" t="s">
        <v>166</v>
      </c>
      <c r="G150" s="237"/>
      <c r="H150" s="239" t="s">
        <v>1</v>
      </c>
      <c r="J150" s="237"/>
      <c r="K150" s="237"/>
      <c r="L150" s="169"/>
      <c r="M150" s="171"/>
      <c r="N150" s="172"/>
      <c r="O150" s="172"/>
      <c r="P150" s="172"/>
      <c r="Q150" s="172"/>
      <c r="R150" s="172"/>
      <c r="S150" s="172"/>
      <c r="T150" s="173"/>
      <c r="AT150" s="170" t="s">
        <v>153</v>
      </c>
      <c r="AU150" s="170" t="s">
        <v>85</v>
      </c>
      <c r="AV150" s="86" t="s">
        <v>81</v>
      </c>
      <c r="AW150" s="86" t="s">
        <v>32</v>
      </c>
      <c r="AX150" s="86" t="s">
        <v>76</v>
      </c>
      <c r="AY150" s="170" t="s">
        <v>117</v>
      </c>
    </row>
    <row r="151" spans="1:65" s="86" customFormat="1">
      <c r="B151" s="236"/>
      <c r="C151" s="237"/>
      <c r="D151" s="238" t="s">
        <v>153</v>
      </c>
      <c r="E151" s="239" t="s">
        <v>1</v>
      </c>
      <c r="F151" s="240" t="s">
        <v>167</v>
      </c>
      <c r="G151" s="237"/>
      <c r="H151" s="239" t="s">
        <v>1</v>
      </c>
      <c r="J151" s="237"/>
      <c r="K151" s="237"/>
      <c r="L151" s="169"/>
      <c r="M151" s="171"/>
      <c r="N151" s="172"/>
      <c r="O151" s="172"/>
      <c r="P151" s="172"/>
      <c r="Q151" s="172"/>
      <c r="R151" s="172"/>
      <c r="S151" s="172"/>
      <c r="T151" s="173"/>
      <c r="AT151" s="170" t="s">
        <v>153</v>
      </c>
      <c r="AU151" s="170" t="s">
        <v>85</v>
      </c>
      <c r="AV151" s="86" t="s">
        <v>81</v>
      </c>
      <c r="AW151" s="86" t="s">
        <v>32</v>
      </c>
      <c r="AX151" s="86" t="s">
        <v>76</v>
      </c>
      <c r="AY151" s="170" t="s">
        <v>117</v>
      </c>
    </row>
    <row r="152" spans="1:65" s="86" customFormat="1" ht="22.5">
      <c r="B152" s="236"/>
      <c r="C152" s="237"/>
      <c r="D152" s="238" t="s">
        <v>153</v>
      </c>
      <c r="E152" s="239" t="s">
        <v>1</v>
      </c>
      <c r="F152" s="240" t="s">
        <v>168</v>
      </c>
      <c r="G152" s="237"/>
      <c r="H152" s="239" t="s">
        <v>1</v>
      </c>
      <c r="J152" s="237"/>
      <c r="K152" s="237"/>
      <c r="L152" s="169"/>
      <c r="M152" s="171"/>
      <c r="N152" s="172"/>
      <c r="O152" s="172"/>
      <c r="P152" s="172"/>
      <c r="Q152" s="172"/>
      <c r="R152" s="172"/>
      <c r="S152" s="172"/>
      <c r="T152" s="173"/>
      <c r="AT152" s="170" t="s">
        <v>153</v>
      </c>
      <c r="AU152" s="170" t="s">
        <v>85</v>
      </c>
      <c r="AV152" s="86" t="s">
        <v>81</v>
      </c>
      <c r="AW152" s="86" t="s">
        <v>32</v>
      </c>
      <c r="AX152" s="86" t="s">
        <v>76</v>
      </c>
      <c r="AY152" s="170" t="s">
        <v>117</v>
      </c>
    </row>
    <row r="153" spans="1:65" s="86" customFormat="1">
      <c r="B153" s="236"/>
      <c r="C153" s="237"/>
      <c r="D153" s="238" t="s">
        <v>153</v>
      </c>
      <c r="E153" s="239" t="s">
        <v>1</v>
      </c>
      <c r="F153" s="240" t="s">
        <v>169</v>
      </c>
      <c r="G153" s="237"/>
      <c r="H153" s="239" t="s">
        <v>1</v>
      </c>
      <c r="J153" s="237"/>
      <c r="K153" s="237"/>
      <c r="L153" s="169"/>
      <c r="M153" s="171"/>
      <c r="N153" s="172"/>
      <c r="O153" s="172"/>
      <c r="P153" s="172"/>
      <c r="Q153" s="172"/>
      <c r="R153" s="172"/>
      <c r="S153" s="172"/>
      <c r="T153" s="173"/>
      <c r="AT153" s="170" t="s">
        <v>153</v>
      </c>
      <c r="AU153" s="170" t="s">
        <v>85</v>
      </c>
      <c r="AV153" s="86" t="s">
        <v>81</v>
      </c>
      <c r="AW153" s="86" t="s">
        <v>32</v>
      </c>
      <c r="AX153" s="86" t="s">
        <v>76</v>
      </c>
      <c r="AY153" s="170" t="s">
        <v>117</v>
      </c>
    </row>
    <row r="154" spans="1:65" s="86" customFormat="1">
      <c r="B154" s="236"/>
      <c r="C154" s="237"/>
      <c r="D154" s="238" t="s">
        <v>153</v>
      </c>
      <c r="E154" s="239" t="s">
        <v>1</v>
      </c>
      <c r="F154" s="240" t="s">
        <v>170</v>
      </c>
      <c r="G154" s="237"/>
      <c r="H154" s="239" t="s">
        <v>1</v>
      </c>
      <c r="J154" s="237"/>
      <c r="K154" s="237"/>
      <c r="L154" s="169"/>
      <c r="M154" s="171"/>
      <c r="N154" s="172"/>
      <c r="O154" s="172"/>
      <c r="P154" s="172"/>
      <c r="Q154" s="172"/>
      <c r="R154" s="172"/>
      <c r="S154" s="172"/>
      <c r="T154" s="173"/>
      <c r="AT154" s="170" t="s">
        <v>153</v>
      </c>
      <c r="AU154" s="170" t="s">
        <v>85</v>
      </c>
      <c r="AV154" s="86" t="s">
        <v>81</v>
      </c>
      <c r="AW154" s="86" t="s">
        <v>32</v>
      </c>
      <c r="AX154" s="86" t="s">
        <v>76</v>
      </c>
      <c r="AY154" s="170" t="s">
        <v>117</v>
      </c>
    </row>
    <row r="155" spans="1:65" s="87" customFormat="1">
      <c r="B155" s="241"/>
      <c r="C155" s="242"/>
      <c r="D155" s="238" t="s">
        <v>153</v>
      </c>
      <c r="E155" s="243" t="s">
        <v>1</v>
      </c>
      <c r="F155" s="244" t="s">
        <v>85</v>
      </c>
      <c r="G155" s="242"/>
      <c r="H155" s="245">
        <v>2</v>
      </c>
      <c r="J155" s="242"/>
      <c r="K155" s="242"/>
      <c r="L155" s="174"/>
      <c r="M155" s="176"/>
      <c r="N155" s="177"/>
      <c r="O155" s="177"/>
      <c r="P155" s="177"/>
      <c r="Q155" s="177"/>
      <c r="R155" s="177"/>
      <c r="S155" s="177"/>
      <c r="T155" s="178"/>
      <c r="AT155" s="175" t="s">
        <v>153</v>
      </c>
      <c r="AU155" s="175" t="s">
        <v>85</v>
      </c>
      <c r="AV155" s="87" t="s">
        <v>85</v>
      </c>
      <c r="AW155" s="87" t="s">
        <v>32</v>
      </c>
      <c r="AX155" s="87" t="s">
        <v>81</v>
      </c>
      <c r="AY155" s="175" t="s">
        <v>117</v>
      </c>
    </row>
    <row r="156" spans="1:65" s="110" customFormat="1" ht="24.2" customHeight="1">
      <c r="A156" s="107"/>
      <c r="B156" s="192"/>
      <c r="C156" s="246" t="s">
        <v>8</v>
      </c>
      <c r="D156" s="246" t="s">
        <v>172</v>
      </c>
      <c r="E156" s="247" t="s">
        <v>180</v>
      </c>
      <c r="F156" s="248" t="s">
        <v>181</v>
      </c>
      <c r="G156" s="249" t="s">
        <v>158</v>
      </c>
      <c r="H156" s="250">
        <v>2</v>
      </c>
      <c r="I156" s="306"/>
      <c r="J156" s="251">
        <f>ROUND(I156*H156,2)</f>
        <v>0</v>
      </c>
      <c r="K156" s="248" t="s">
        <v>123</v>
      </c>
      <c r="L156" s="179"/>
      <c r="M156" s="88" t="s">
        <v>1</v>
      </c>
      <c r="N156" s="180" t="s">
        <v>41</v>
      </c>
      <c r="O156" s="164"/>
      <c r="P156" s="165">
        <f>O156*H156</f>
        <v>0</v>
      </c>
      <c r="Q156" s="165">
        <v>1.11E-2</v>
      </c>
      <c r="R156" s="165">
        <f>Q156*H156</f>
        <v>2.2200000000000001E-2</v>
      </c>
      <c r="S156" s="165">
        <v>0</v>
      </c>
      <c r="T156" s="166">
        <f>S156*H156</f>
        <v>0</v>
      </c>
      <c r="U156" s="107"/>
      <c r="V156" s="107"/>
      <c r="W156" s="107"/>
      <c r="X156" s="107"/>
      <c r="Y156" s="107"/>
      <c r="Z156" s="107"/>
      <c r="AA156" s="107"/>
      <c r="AB156" s="107"/>
      <c r="AC156" s="107"/>
      <c r="AD156" s="107"/>
      <c r="AE156" s="107"/>
      <c r="AR156" s="167" t="s">
        <v>146</v>
      </c>
      <c r="AT156" s="167" t="s">
        <v>172</v>
      </c>
      <c r="AU156" s="167" t="s">
        <v>85</v>
      </c>
      <c r="AY156" s="100" t="s">
        <v>117</v>
      </c>
      <c r="BE156" s="168">
        <f>IF(N156="základní",J156,0)</f>
        <v>0</v>
      </c>
      <c r="BF156" s="168">
        <f>IF(N156="snížená",J156,0)</f>
        <v>0</v>
      </c>
      <c r="BG156" s="168">
        <f>IF(N156="zákl. přenesená",J156,0)</f>
        <v>0</v>
      </c>
      <c r="BH156" s="168">
        <f>IF(N156="sníž. přenesená",J156,0)</f>
        <v>0</v>
      </c>
      <c r="BI156" s="168">
        <f>IF(N156="nulová",J156,0)</f>
        <v>0</v>
      </c>
      <c r="BJ156" s="100" t="s">
        <v>81</v>
      </c>
      <c r="BK156" s="168">
        <f>ROUND(I156*H156,2)</f>
        <v>0</v>
      </c>
      <c r="BL156" s="100" t="s">
        <v>124</v>
      </c>
      <c r="BM156" s="167" t="s">
        <v>182</v>
      </c>
    </row>
    <row r="157" spans="1:65" s="110" customFormat="1" ht="24.2" customHeight="1">
      <c r="A157" s="107"/>
      <c r="B157" s="192"/>
      <c r="C157" s="230" t="s">
        <v>183</v>
      </c>
      <c r="D157" s="230" t="s">
        <v>119</v>
      </c>
      <c r="E157" s="231" t="s">
        <v>184</v>
      </c>
      <c r="F157" s="232" t="s">
        <v>185</v>
      </c>
      <c r="G157" s="233" t="s">
        <v>158</v>
      </c>
      <c r="H157" s="234">
        <v>20</v>
      </c>
      <c r="I157" s="305"/>
      <c r="J157" s="235">
        <f>ROUND(I157*H157,2)</f>
        <v>0</v>
      </c>
      <c r="K157" s="232" t="s">
        <v>123</v>
      </c>
      <c r="L157" s="84"/>
      <c r="M157" s="85" t="s">
        <v>1</v>
      </c>
      <c r="N157" s="163" t="s">
        <v>41</v>
      </c>
      <c r="O157" s="164"/>
      <c r="P157" s="165">
        <f>O157*H157</f>
        <v>0</v>
      </c>
      <c r="Q157" s="165">
        <v>0.53325999999999996</v>
      </c>
      <c r="R157" s="165">
        <f>Q157*H157</f>
        <v>10.665199999999999</v>
      </c>
      <c r="S157" s="165">
        <v>0.3</v>
      </c>
      <c r="T157" s="166">
        <f>S157*H157</f>
        <v>6</v>
      </c>
      <c r="U157" s="107"/>
      <c r="V157" s="107"/>
      <c r="W157" s="107"/>
      <c r="X157" s="107"/>
      <c r="Y157" s="107"/>
      <c r="Z157" s="107"/>
      <c r="AA157" s="107"/>
      <c r="AB157" s="107"/>
      <c r="AC157" s="107"/>
      <c r="AD157" s="107"/>
      <c r="AE157" s="107"/>
      <c r="AR157" s="167" t="s">
        <v>124</v>
      </c>
      <c r="AT157" s="167" t="s">
        <v>119</v>
      </c>
      <c r="AU157" s="167" t="s">
        <v>85</v>
      </c>
      <c r="AY157" s="100" t="s">
        <v>117</v>
      </c>
      <c r="BE157" s="168">
        <f>IF(N157="základní",J157,0)</f>
        <v>0</v>
      </c>
      <c r="BF157" s="168">
        <f>IF(N157="snížená",J157,0)</f>
        <v>0</v>
      </c>
      <c r="BG157" s="168">
        <f>IF(N157="zákl. přenesená",J157,0)</f>
        <v>0</v>
      </c>
      <c r="BH157" s="168">
        <f>IF(N157="sníž. přenesená",J157,0)</f>
        <v>0</v>
      </c>
      <c r="BI157" s="168">
        <f>IF(N157="nulová",J157,0)</f>
        <v>0</v>
      </c>
      <c r="BJ157" s="100" t="s">
        <v>81</v>
      </c>
      <c r="BK157" s="168">
        <f>ROUND(I157*H157,2)</f>
        <v>0</v>
      </c>
      <c r="BL157" s="100" t="s">
        <v>124</v>
      </c>
      <c r="BM157" s="167" t="s">
        <v>186</v>
      </c>
    </row>
    <row r="158" spans="1:65" s="86" customFormat="1">
      <c r="B158" s="236"/>
      <c r="C158" s="237"/>
      <c r="D158" s="238" t="s">
        <v>153</v>
      </c>
      <c r="E158" s="239" t="s">
        <v>1</v>
      </c>
      <c r="F158" s="240" t="s">
        <v>164</v>
      </c>
      <c r="G158" s="237"/>
      <c r="H158" s="239" t="s">
        <v>1</v>
      </c>
      <c r="J158" s="237"/>
      <c r="K158" s="237"/>
      <c r="L158" s="169"/>
      <c r="M158" s="171"/>
      <c r="N158" s="172"/>
      <c r="O158" s="172"/>
      <c r="P158" s="172"/>
      <c r="Q158" s="172"/>
      <c r="R158" s="172"/>
      <c r="S158" s="172"/>
      <c r="T158" s="173"/>
      <c r="AT158" s="170" t="s">
        <v>153</v>
      </c>
      <c r="AU158" s="170" t="s">
        <v>85</v>
      </c>
      <c r="AV158" s="86" t="s">
        <v>81</v>
      </c>
      <c r="AW158" s="86" t="s">
        <v>32</v>
      </c>
      <c r="AX158" s="86" t="s">
        <v>76</v>
      </c>
      <c r="AY158" s="170" t="s">
        <v>117</v>
      </c>
    </row>
    <row r="159" spans="1:65" s="86" customFormat="1" ht="22.5">
      <c r="B159" s="236"/>
      <c r="C159" s="237"/>
      <c r="D159" s="238" t="s">
        <v>153</v>
      </c>
      <c r="E159" s="239" t="s">
        <v>1</v>
      </c>
      <c r="F159" s="240" t="s">
        <v>165</v>
      </c>
      <c r="G159" s="237"/>
      <c r="H159" s="239" t="s">
        <v>1</v>
      </c>
      <c r="J159" s="237"/>
      <c r="K159" s="237"/>
      <c r="L159" s="169"/>
      <c r="M159" s="171"/>
      <c r="N159" s="172"/>
      <c r="O159" s="172"/>
      <c r="P159" s="172"/>
      <c r="Q159" s="172"/>
      <c r="R159" s="172"/>
      <c r="S159" s="172"/>
      <c r="T159" s="173"/>
      <c r="AT159" s="170" t="s">
        <v>153</v>
      </c>
      <c r="AU159" s="170" t="s">
        <v>85</v>
      </c>
      <c r="AV159" s="86" t="s">
        <v>81</v>
      </c>
      <c r="AW159" s="86" t="s">
        <v>32</v>
      </c>
      <c r="AX159" s="86" t="s">
        <v>76</v>
      </c>
      <c r="AY159" s="170" t="s">
        <v>117</v>
      </c>
    </row>
    <row r="160" spans="1:65" s="86" customFormat="1">
      <c r="B160" s="236"/>
      <c r="C160" s="237"/>
      <c r="D160" s="238" t="s">
        <v>153</v>
      </c>
      <c r="E160" s="239" t="s">
        <v>1</v>
      </c>
      <c r="F160" s="240" t="s">
        <v>166</v>
      </c>
      <c r="G160" s="237"/>
      <c r="H160" s="239" t="s">
        <v>1</v>
      </c>
      <c r="J160" s="237"/>
      <c r="K160" s="237"/>
      <c r="L160" s="169"/>
      <c r="M160" s="171"/>
      <c r="N160" s="172"/>
      <c r="O160" s="172"/>
      <c r="P160" s="172"/>
      <c r="Q160" s="172"/>
      <c r="R160" s="172"/>
      <c r="S160" s="172"/>
      <c r="T160" s="173"/>
      <c r="AT160" s="170" t="s">
        <v>153</v>
      </c>
      <c r="AU160" s="170" t="s">
        <v>85</v>
      </c>
      <c r="AV160" s="86" t="s">
        <v>81</v>
      </c>
      <c r="AW160" s="86" t="s">
        <v>32</v>
      </c>
      <c r="AX160" s="86" t="s">
        <v>76</v>
      </c>
      <c r="AY160" s="170" t="s">
        <v>117</v>
      </c>
    </row>
    <row r="161" spans="1:65" s="86" customFormat="1">
      <c r="B161" s="236"/>
      <c r="C161" s="237"/>
      <c r="D161" s="238" t="s">
        <v>153</v>
      </c>
      <c r="E161" s="239" t="s">
        <v>1</v>
      </c>
      <c r="F161" s="240" t="s">
        <v>167</v>
      </c>
      <c r="G161" s="237"/>
      <c r="H161" s="239" t="s">
        <v>1</v>
      </c>
      <c r="J161" s="237"/>
      <c r="K161" s="237"/>
      <c r="L161" s="169"/>
      <c r="M161" s="171"/>
      <c r="N161" s="172"/>
      <c r="O161" s="172"/>
      <c r="P161" s="172"/>
      <c r="Q161" s="172"/>
      <c r="R161" s="172"/>
      <c r="S161" s="172"/>
      <c r="T161" s="173"/>
      <c r="AT161" s="170" t="s">
        <v>153</v>
      </c>
      <c r="AU161" s="170" t="s">
        <v>85</v>
      </c>
      <c r="AV161" s="86" t="s">
        <v>81</v>
      </c>
      <c r="AW161" s="86" t="s">
        <v>32</v>
      </c>
      <c r="AX161" s="86" t="s">
        <v>76</v>
      </c>
      <c r="AY161" s="170" t="s">
        <v>117</v>
      </c>
    </row>
    <row r="162" spans="1:65" s="86" customFormat="1" ht="22.5">
      <c r="B162" s="236"/>
      <c r="C162" s="237"/>
      <c r="D162" s="238" t="s">
        <v>153</v>
      </c>
      <c r="E162" s="239" t="s">
        <v>1</v>
      </c>
      <c r="F162" s="240" t="s">
        <v>168</v>
      </c>
      <c r="G162" s="237"/>
      <c r="H162" s="239" t="s">
        <v>1</v>
      </c>
      <c r="J162" s="237"/>
      <c r="K162" s="237"/>
      <c r="L162" s="169"/>
      <c r="M162" s="171"/>
      <c r="N162" s="172"/>
      <c r="O162" s="172"/>
      <c r="P162" s="172"/>
      <c r="Q162" s="172"/>
      <c r="R162" s="172"/>
      <c r="S162" s="172"/>
      <c r="T162" s="173"/>
      <c r="AT162" s="170" t="s">
        <v>153</v>
      </c>
      <c r="AU162" s="170" t="s">
        <v>85</v>
      </c>
      <c r="AV162" s="86" t="s">
        <v>81</v>
      </c>
      <c r="AW162" s="86" t="s">
        <v>32</v>
      </c>
      <c r="AX162" s="86" t="s">
        <v>76</v>
      </c>
      <c r="AY162" s="170" t="s">
        <v>117</v>
      </c>
    </row>
    <row r="163" spans="1:65" s="86" customFormat="1">
      <c r="B163" s="236"/>
      <c r="C163" s="237"/>
      <c r="D163" s="238" t="s">
        <v>153</v>
      </c>
      <c r="E163" s="239" t="s">
        <v>1</v>
      </c>
      <c r="F163" s="240" t="s">
        <v>169</v>
      </c>
      <c r="G163" s="237"/>
      <c r="H163" s="239" t="s">
        <v>1</v>
      </c>
      <c r="J163" s="237"/>
      <c r="K163" s="237"/>
      <c r="L163" s="169"/>
      <c r="M163" s="171"/>
      <c r="N163" s="172"/>
      <c r="O163" s="172"/>
      <c r="P163" s="172"/>
      <c r="Q163" s="172"/>
      <c r="R163" s="172"/>
      <c r="S163" s="172"/>
      <c r="T163" s="173"/>
      <c r="AT163" s="170" t="s">
        <v>153</v>
      </c>
      <c r="AU163" s="170" t="s">
        <v>85</v>
      </c>
      <c r="AV163" s="86" t="s">
        <v>81</v>
      </c>
      <c r="AW163" s="86" t="s">
        <v>32</v>
      </c>
      <c r="AX163" s="86" t="s">
        <v>76</v>
      </c>
      <c r="AY163" s="170" t="s">
        <v>117</v>
      </c>
    </row>
    <row r="164" spans="1:65" s="86" customFormat="1">
      <c r="B164" s="236"/>
      <c r="C164" s="237"/>
      <c r="D164" s="238" t="s">
        <v>153</v>
      </c>
      <c r="E164" s="239" t="s">
        <v>1</v>
      </c>
      <c r="F164" s="240" t="s">
        <v>170</v>
      </c>
      <c r="G164" s="237"/>
      <c r="H164" s="239" t="s">
        <v>1</v>
      </c>
      <c r="J164" s="237"/>
      <c r="K164" s="237"/>
      <c r="L164" s="169"/>
      <c r="M164" s="171"/>
      <c r="N164" s="172"/>
      <c r="O164" s="172"/>
      <c r="P164" s="172"/>
      <c r="Q164" s="172"/>
      <c r="R164" s="172"/>
      <c r="S164" s="172"/>
      <c r="T164" s="173"/>
      <c r="AT164" s="170" t="s">
        <v>153</v>
      </c>
      <c r="AU164" s="170" t="s">
        <v>85</v>
      </c>
      <c r="AV164" s="86" t="s">
        <v>81</v>
      </c>
      <c r="AW164" s="86" t="s">
        <v>32</v>
      </c>
      <c r="AX164" s="86" t="s">
        <v>76</v>
      </c>
      <c r="AY164" s="170" t="s">
        <v>117</v>
      </c>
    </row>
    <row r="165" spans="1:65" s="87" customFormat="1">
      <c r="B165" s="241"/>
      <c r="C165" s="242"/>
      <c r="D165" s="238" t="s">
        <v>153</v>
      </c>
      <c r="E165" s="243" t="s">
        <v>1</v>
      </c>
      <c r="F165" s="244" t="s">
        <v>187</v>
      </c>
      <c r="G165" s="242"/>
      <c r="H165" s="245">
        <v>20</v>
      </c>
      <c r="J165" s="242"/>
      <c r="K165" s="242"/>
      <c r="L165" s="174"/>
      <c r="M165" s="176"/>
      <c r="N165" s="177"/>
      <c r="O165" s="177"/>
      <c r="P165" s="177"/>
      <c r="Q165" s="177"/>
      <c r="R165" s="177"/>
      <c r="S165" s="177"/>
      <c r="T165" s="178"/>
      <c r="AT165" s="175" t="s">
        <v>153</v>
      </c>
      <c r="AU165" s="175" t="s">
        <v>85</v>
      </c>
      <c r="AV165" s="87" t="s">
        <v>85</v>
      </c>
      <c r="AW165" s="87" t="s">
        <v>32</v>
      </c>
      <c r="AX165" s="87" t="s">
        <v>81</v>
      </c>
      <c r="AY165" s="175" t="s">
        <v>117</v>
      </c>
    </row>
    <row r="166" spans="1:65" s="110" customFormat="1" ht="24.2" customHeight="1">
      <c r="A166" s="107"/>
      <c r="B166" s="192"/>
      <c r="C166" s="246" t="s">
        <v>188</v>
      </c>
      <c r="D166" s="246" t="s">
        <v>172</v>
      </c>
      <c r="E166" s="247" t="s">
        <v>189</v>
      </c>
      <c r="F166" s="248" t="s">
        <v>190</v>
      </c>
      <c r="G166" s="249" t="s">
        <v>158</v>
      </c>
      <c r="H166" s="250">
        <v>20</v>
      </c>
      <c r="I166" s="306"/>
      <c r="J166" s="251">
        <f>ROUND(I166*H166,2)</f>
        <v>0</v>
      </c>
      <c r="K166" s="248" t="s">
        <v>123</v>
      </c>
      <c r="L166" s="179"/>
      <c r="M166" s="88" t="s">
        <v>1</v>
      </c>
      <c r="N166" s="180" t="s">
        <v>41</v>
      </c>
      <c r="O166" s="164"/>
      <c r="P166" s="165">
        <f>O166*H166</f>
        <v>0</v>
      </c>
      <c r="Q166" s="165">
        <v>0.108</v>
      </c>
      <c r="R166" s="165">
        <f>Q166*H166</f>
        <v>2.16</v>
      </c>
      <c r="S166" s="165">
        <v>0</v>
      </c>
      <c r="T166" s="166">
        <f>S166*H166</f>
        <v>0</v>
      </c>
      <c r="U166" s="107"/>
      <c r="V166" s="107"/>
      <c r="W166" s="107"/>
      <c r="X166" s="107"/>
      <c r="Y166" s="107"/>
      <c r="Z166" s="107"/>
      <c r="AA166" s="107"/>
      <c r="AB166" s="107"/>
      <c r="AC166" s="107"/>
      <c r="AD166" s="107"/>
      <c r="AE166" s="107"/>
      <c r="AR166" s="167" t="s">
        <v>146</v>
      </c>
      <c r="AT166" s="167" t="s">
        <v>172</v>
      </c>
      <c r="AU166" s="167" t="s">
        <v>85</v>
      </c>
      <c r="AY166" s="100" t="s">
        <v>117</v>
      </c>
      <c r="BE166" s="168">
        <f>IF(N166="základní",J166,0)</f>
        <v>0</v>
      </c>
      <c r="BF166" s="168">
        <f>IF(N166="snížená",J166,0)</f>
        <v>0</v>
      </c>
      <c r="BG166" s="168">
        <f>IF(N166="zákl. přenesená",J166,0)</f>
        <v>0</v>
      </c>
      <c r="BH166" s="168">
        <f>IF(N166="sníž. přenesená",J166,0)</f>
        <v>0</v>
      </c>
      <c r="BI166" s="168">
        <f>IF(N166="nulová",J166,0)</f>
        <v>0</v>
      </c>
      <c r="BJ166" s="100" t="s">
        <v>81</v>
      </c>
      <c r="BK166" s="168">
        <f>ROUND(I166*H166,2)</f>
        <v>0</v>
      </c>
      <c r="BL166" s="100" t="s">
        <v>124</v>
      </c>
      <c r="BM166" s="167" t="s">
        <v>191</v>
      </c>
    </row>
    <row r="167" spans="1:65" s="110" customFormat="1" ht="24.2" customHeight="1">
      <c r="A167" s="107"/>
      <c r="B167" s="192"/>
      <c r="C167" s="230" t="s">
        <v>192</v>
      </c>
      <c r="D167" s="230" t="s">
        <v>119</v>
      </c>
      <c r="E167" s="231" t="s">
        <v>193</v>
      </c>
      <c r="F167" s="232" t="s">
        <v>194</v>
      </c>
      <c r="G167" s="233" t="s">
        <v>158</v>
      </c>
      <c r="H167" s="234">
        <v>5</v>
      </c>
      <c r="I167" s="305"/>
      <c r="J167" s="235">
        <f>ROUND(I167*H167,2)</f>
        <v>0</v>
      </c>
      <c r="K167" s="232" t="s">
        <v>123</v>
      </c>
      <c r="L167" s="84"/>
      <c r="M167" s="85" t="s">
        <v>1</v>
      </c>
      <c r="N167" s="163" t="s">
        <v>41</v>
      </c>
      <c r="O167" s="164"/>
      <c r="P167" s="165">
        <f>O167*H167</f>
        <v>0</v>
      </c>
      <c r="Q167" s="165">
        <v>0</v>
      </c>
      <c r="R167" s="165">
        <f>Q167*H167</f>
        <v>0</v>
      </c>
      <c r="S167" s="165">
        <v>0.1</v>
      </c>
      <c r="T167" s="166">
        <f>S167*H167</f>
        <v>0.5</v>
      </c>
      <c r="U167" s="107"/>
      <c r="V167" s="107"/>
      <c r="W167" s="107"/>
      <c r="X167" s="107"/>
      <c r="Y167" s="107"/>
      <c r="Z167" s="107"/>
      <c r="AA167" s="107"/>
      <c r="AB167" s="107"/>
      <c r="AC167" s="107"/>
      <c r="AD167" s="107"/>
      <c r="AE167" s="107"/>
      <c r="AR167" s="167" t="s">
        <v>124</v>
      </c>
      <c r="AT167" s="167" t="s">
        <v>119</v>
      </c>
      <c r="AU167" s="167" t="s">
        <v>85</v>
      </c>
      <c r="AY167" s="100" t="s">
        <v>117</v>
      </c>
      <c r="BE167" s="168">
        <f>IF(N167="základní",J167,0)</f>
        <v>0</v>
      </c>
      <c r="BF167" s="168">
        <f>IF(N167="snížená",J167,0)</f>
        <v>0</v>
      </c>
      <c r="BG167" s="168">
        <f>IF(N167="zákl. přenesená",J167,0)</f>
        <v>0</v>
      </c>
      <c r="BH167" s="168">
        <f>IF(N167="sníž. přenesená",J167,0)</f>
        <v>0</v>
      </c>
      <c r="BI167" s="168">
        <f>IF(N167="nulová",J167,0)</f>
        <v>0</v>
      </c>
      <c r="BJ167" s="100" t="s">
        <v>81</v>
      </c>
      <c r="BK167" s="168">
        <f>ROUND(I167*H167,2)</f>
        <v>0</v>
      </c>
      <c r="BL167" s="100" t="s">
        <v>124</v>
      </c>
      <c r="BM167" s="167" t="s">
        <v>195</v>
      </c>
    </row>
    <row r="168" spans="1:65" s="83" customFormat="1" ht="22.9" customHeight="1">
      <c r="B168" s="223"/>
      <c r="C168" s="224"/>
      <c r="D168" s="225" t="s">
        <v>75</v>
      </c>
      <c r="E168" s="228" t="s">
        <v>160</v>
      </c>
      <c r="F168" s="228" t="s">
        <v>196</v>
      </c>
      <c r="G168" s="224"/>
      <c r="H168" s="224"/>
      <c r="J168" s="229">
        <f>BK168</f>
        <v>0</v>
      </c>
      <c r="K168" s="224"/>
      <c r="L168" s="155"/>
      <c r="M168" s="157"/>
      <c r="N168" s="158"/>
      <c r="O168" s="158"/>
      <c r="P168" s="159">
        <f>SUM(P169:P177)</f>
        <v>0</v>
      </c>
      <c r="Q168" s="158"/>
      <c r="R168" s="159">
        <f>SUM(R169:R177)</f>
        <v>0.14631749999999999</v>
      </c>
      <c r="S168" s="158"/>
      <c r="T168" s="160">
        <f>SUM(T169:T177)</f>
        <v>0</v>
      </c>
      <c r="AR168" s="156" t="s">
        <v>81</v>
      </c>
      <c r="AT168" s="161" t="s">
        <v>75</v>
      </c>
      <c r="AU168" s="161" t="s">
        <v>81</v>
      </c>
      <c r="AY168" s="156" t="s">
        <v>117</v>
      </c>
      <c r="BK168" s="162">
        <f>SUM(BK169:BK177)</f>
        <v>0</v>
      </c>
    </row>
    <row r="169" spans="1:65" s="110" customFormat="1" ht="24.2" customHeight="1">
      <c r="A169" s="107"/>
      <c r="B169" s="192"/>
      <c r="C169" s="230" t="s">
        <v>197</v>
      </c>
      <c r="D169" s="230" t="s">
        <v>119</v>
      </c>
      <c r="E169" s="231" t="s">
        <v>198</v>
      </c>
      <c r="F169" s="232" t="s">
        <v>199</v>
      </c>
      <c r="G169" s="233" t="s">
        <v>122</v>
      </c>
      <c r="H169" s="234">
        <v>97.5</v>
      </c>
      <c r="I169" s="305"/>
      <c r="J169" s="235">
        <f>ROUND(I169*H169,2)</f>
        <v>0</v>
      </c>
      <c r="K169" s="232" t="s">
        <v>200</v>
      </c>
      <c r="L169" s="84"/>
      <c r="M169" s="85" t="s">
        <v>1</v>
      </c>
      <c r="N169" s="163" t="s">
        <v>41</v>
      </c>
      <c r="O169" s="164"/>
      <c r="P169" s="165">
        <f>O169*H169</f>
        <v>0</v>
      </c>
      <c r="Q169" s="165">
        <v>1.4499999999999999E-3</v>
      </c>
      <c r="R169" s="165">
        <f>Q169*H169</f>
        <v>0.141375</v>
      </c>
      <c r="S169" s="165">
        <v>0</v>
      </c>
      <c r="T169" s="166">
        <f>S169*H169</f>
        <v>0</v>
      </c>
      <c r="U169" s="107"/>
      <c r="V169" s="107"/>
      <c r="W169" s="107"/>
      <c r="X169" s="107"/>
      <c r="Y169" s="107"/>
      <c r="Z169" s="107"/>
      <c r="AA169" s="107"/>
      <c r="AB169" s="107"/>
      <c r="AC169" s="107"/>
      <c r="AD169" s="107"/>
      <c r="AE169" s="107"/>
      <c r="AR169" s="167" t="s">
        <v>124</v>
      </c>
      <c r="AT169" s="167" t="s">
        <v>119</v>
      </c>
      <c r="AU169" s="167" t="s">
        <v>85</v>
      </c>
      <c r="AY169" s="100" t="s">
        <v>117</v>
      </c>
      <c r="BE169" s="168">
        <f>IF(N169="základní",J169,0)</f>
        <v>0</v>
      </c>
      <c r="BF169" s="168">
        <f>IF(N169="snížená",J169,0)</f>
        <v>0</v>
      </c>
      <c r="BG169" s="168">
        <f>IF(N169="zákl. přenesená",J169,0)</f>
        <v>0</v>
      </c>
      <c r="BH169" s="168">
        <f>IF(N169="sníž. přenesená",J169,0)</f>
        <v>0</v>
      </c>
      <c r="BI169" s="168">
        <f>IF(N169="nulová",J169,0)</f>
        <v>0</v>
      </c>
      <c r="BJ169" s="100" t="s">
        <v>81</v>
      </c>
      <c r="BK169" s="168">
        <f>ROUND(I169*H169,2)</f>
        <v>0</v>
      </c>
      <c r="BL169" s="100" t="s">
        <v>124</v>
      </c>
      <c r="BM169" s="167" t="s">
        <v>201</v>
      </c>
    </row>
    <row r="170" spans="1:65" s="87" customFormat="1">
      <c r="B170" s="241"/>
      <c r="C170" s="242"/>
      <c r="D170" s="238" t="s">
        <v>153</v>
      </c>
      <c r="E170" s="243" t="s">
        <v>1</v>
      </c>
      <c r="F170" s="244" t="s">
        <v>202</v>
      </c>
      <c r="G170" s="242"/>
      <c r="H170" s="245">
        <v>84</v>
      </c>
      <c r="J170" s="242"/>
      <c r="K170" s="242"/>
      <c r="L170" s="174"/>
      <c r="M170" s="176"/>
      <c r="N170" s="177"/>
      <c r="O170" s="177"/>
      <c r="P170" s="177"/>
      <c r="Q170" s="177"/>
      <c r="R170" s="177"/>
      <c r="S170" s="177"/>
      <c r="T170" s="178"/>
      <c r="AT170" s="175" t="s">
        <v>153</v>
      </c>
      <c r="AU170" s="175" t="s">
        <v>85</v>
      </c>
      <c r="AV170" s="87" t="s">
        <v>85</v>
      </c>
      <c r="AW170" s="87" t="s">
        <v>32</v>
      </c>
      <c r="AX170" s="87" t="s">
        <v>76</v>
      </c>
      <c r="AY170" s="175" t="s">
        <v>117</v>
      </c>
    </row>
    <row r="171" spans="1:65" s="87" customFormat="1">
      <c r="B171" s="241"/>
      <c r="C171" s="242"/>
      <c r="D171" s="238" t="s">
        <v>153</v>
      </c>
      <c r="E171" s="243" t="s">
        <v>1</v>
      </c>
      <c r="F171" s="244" t="s">
        <v>203</v>
      </c>
      <c r="G171" s="242"/>
      <c r="H171" s="245">
        <v>13.5</v>
      </c>
      <c r="J171" s="242"/>
      <c r="K171" s="242"/>
      <c r="L171" s="174"/>
      <c r="M171" s="176"/>
      <c r="N171" s="177"/>
      <c r="O171" s="177"/>
      <c r="P171" s="177"/>
      <c r="Q171" s="177"/>
      <c r="R171" s="177"/>
      <c r="S171" s="177"/>
      <c r="T171" s="178"/>
      <c r="AT171" s="175" t="s">
        <v>153</v>
      </c>
      <c r="AU171" s="175" t="s">
        <v>85</v>
      </c>
      <c r="AV171" s="87" t="s">
        <v>85</v>
      </c>
      <c r="AW171" s="87" t="s">
        <v>32</v>
      </c>
      <c r="AX171" s="87" t="s">
        <v>76</v>
      </c>
      <c r="AY171" s="175" t="s">
        <v>117</v>
      </c>
    </row>
    <row r="172" spans="1:65" s="89" customFormat="1">
      <c r="B172" s="252"/>
      <c r="C172" s="253"/>
      <c r="D172" s="238" t="s">
        <v>153</v>
      </c>
      <c r="E172" s="254" t="s">
        <v>1</v>
      </c>
      <c r="F172" s="255" t="s">
        <v>204</v>
      </c>
      <c r="G172" s="253"/>
      <c r="H172" s="256">
        <v>97.5</v>
      </c>
      <c r="J172" s="253"/>
      <c r="K172" s="253"/>
      <c r="L172" s="181"/>
      <c r="M172" s="183"/>
      <c r="N172" s="184"/>
      <c r="O172" s="184"/>
      <c r="P172" s="184"/>
      <c r="Q172" s="184"/>
      <c r="R172" s="184"/>
      <c r="S172" s="184"/>
      <c r="T172" s="185"/>
      <c r="AT172" s="182" t="s">
        <v>153</v>
      </c>
      <c r="AU172" s="182" t="s">
        <v>85</v>
      </c>
      <c r="AV172" s="89" t="s">
        <v>124</v>
      </c>
      <c r="AW172" s="89" t="s">
        <v>32</v>
      </c>
      <c r="AX172" s="89" t="s">
        <v>81</v>
      </c>
      <c r="AY172" s="182" t="s">
        <v>117</v>
      </c>
    </row>
    <row r="173" spans="1:65" s="110" customFormat="1" ht="24.2" customHeight="1">
      <c r="A173" s="107"/>
      <c r="B173" s="192"/>
      <c r="C173" s="230" t="s">
        <v>205</v>
      </c>
      <c r="D173" s="230" t="s">
        <v>119</v>
      </c>
      <c r="E173" s="231" t="s">
        <v>206</v>
      </c>
      <c r="F173" s="232" t="s">
        <v>207</v>
      </c>
      <c r="G173" s="233" t="s">
        <v>158</v>
      </c>
      <c r="H173" s="234">
        <v>2</v>
      </c>
      <c r="I173" s="305"/>
      <c r="J173" s="235">
        <f>ROUND(I173*H173,2)</f>
        <v>0</v>
      </c>
      <c r="K173" s="232" t="s">
        <v>208</v>
      </c>
      <c r="L173" s="84"/>
      <c r="M173" s="85" t="s">
        <v>1</v>
      </c>
      <c r="N173" s="163" t="s">
        <v>41</v>
      </c>
      <c r="O173" s="164"/>
      <c r="P173" s="165">
        <f>O173*H173</f>
        <v>0</v>
      </c>
      <c r="Q173" s="165">
        <v>2.1900000000000001E-3</v>
      </c>
      <c r="R173" s="165">
        <f>Q173*H173</f>
        <v>4.3800000000000002E-3</v>
      </c>
      <c r="S173" s="165">
        <v>0</v>
      </c>
      <c r="T173" s="166">
        <f>S173*H173</f>
        <v>0</v>
      </c>
      <c r="U173" s="107"/>
      <c r="V173" s="107"/>
      <c r="W173" s="107"/>
      <c r="X173" s="107"/>
      <c r="Y173" s="107"/>
      <c r="Z173" s="107"/>
      <c r="AA173" s="107"/>
      <c r="AB173" s="107"/>
      <c r="AC173" s="107"/>
      <c r="AD173" s="107"/>
      <c r="AE173" s="107"/>
      <c r="AR173" s="167" t="s">
        <v>124</v>
      </c>
      <c r="AT173" s="167" t="s">
        <v>119</v>
      </c>
      <c r="AU173" s="167" t="s">
        <v>85</v>
      </c>
      <c r="AY173" s="100" t="s">
        <v>117</v>
      </c>
      <c r="BE173" s="168">
        <f>IF(N173="základní",J173,0)</f>
        <v>0</v>
      </c>
      <c r="BF173" s="168">
        <f>IF(N173="snížená",J173,0)</f>
        <v>0</v>
      </c>
      <c r="BG173" s="168">
        <f>IF(N173="zákl. přenesená",J173,0)</f>
        <v>0</v>
      </c>
      <c r="BH173" s="168">
        <f>IF(N173="sníž. přenesená",J173,0)</f>
        <v>0</v>
      </c>
      <c r="BI173" s="168">
        <f>IF(N173="nulová",J173,0)</f>
        <v>0</v>
      </c>
      <c r="BJ173" s="100" t="s">
        <v>81</v>
      </c>
      <c r="BK173" s="168">
        <f>ROUND(I173*H173,2)</f>
        <v>0</v>
      </c>
      <c r="BL173" s="100" t="s">
        <v>124</v>
      </c>
      <c r="BM173" s="167" t="s">
        <v>209</v>
      </c>
    </row>
    <row r="174" spans="1:65" s="86" customFormat="1">
      <c r="B174" s="236"/>
      <c r="C174" s="237"/>
      <c r="D174" s="238" t="s">
        <v>153</v>
      </c>
      <c r="E174" s="239" t="s">
        <v>1</v>
      </c>
      <c r="F174" s="240" t="s">
        <v>210</v>
      </c>
      <c r="G174" s="237"/>
      <c r="H174" s="239" t="s">
        <v>1</v>
      </c>
      <c r="J174" s="237"/>
      <c r="K174" s="237"/>
      <c r="L174" s="169"/>
      <c r="M174" s="171"/>
      <c r="N174" s="172"/>
      <c r="O174" s="172"/>
      <c r="P174" s="172"/>
      <c r="Q174" s="172"/>
      <c r="R174" s="172"/>
      <c r="S174" s="172"/>
      <c r="T174" s="173"/>
      <c r="AT174" s="170" t="s">
        <v>153</v>
      </c>
      <c r="AU174" s="170" t="s">
        <v>85</v>
      </c>
      <c r="AV174" s="86" t="s">
        <v>81</v>
      </c>
      <c r="AW174" s="86" t="s">
        <v>32</v>
      </c>
      <c r="AX174" s="86" t="s">
        <v>76</v>
      </c>
      <c r="AY174" s="170" t="s">
        <v>117</v>
      </c>
    </row>
    <row r="175" spans="1:65" s="87" customFormat="1">
      <c r="B175" s="241"/>
      <c r="C175" s="242"/>
      <c r="D175" s="238" t="s">
        <v>153</v>
      </c>
      <c r="E175" s="243" t="s">
        <v>1</v>
      </c>
      <c r="F175" s="244" t="s">
        <v>85</v>
      </c>
      <c r="G175" s="242"/>
      <c r="H175" s="245">
        <v>2</v>
      </c>
      <c r="J175" s="242"/>
      <c r="K175" s="242"/>
      <c r="L175" s="174"/>
      <c r="M175" s="176"/>
      <c r="N175" s="177"/>
      <c r="O175" s="177"/>
      <c r="P175" s="177"/>
      <c r="Q175" s="177"/>
      <c r="R175" s="177"/>
      <c r="S175" s="177"/>
      <c r="T175" s="178"/>
      <c r="AT175" s="175" t="s">
        <v>153</v>
      </c>
      <c r="AU175" s="175" t="s">
        <v>85</v>
      </c>
      <c r="AV175" s="87" t="s">
        <v>85</v>
      </c>
      <c r="AW175" s="87" t="s">
        <v>32</v>
      </c>
      <c r="AX175" s="87" t="s">
        <v>81</v>
      </c>
      <c r="AY175" s="175" t="s">
        <v>117</v>
      </c>
    </row>
    <row r="176" spans="1:65" s="110" customFormat="1" ht="16.5" customHeight="1">
      <c r="A176" s="107"/>
      <c r="B176" s="192"/>
      <c r="C176" s="230" t="s">
        <v>211</v>
      </c>
      <c r="D176" s="230" t="s">
        <v>119</v>
      </c>
      <c r="E176" s="231" t="s">
        <v>212</v>
      </c>
      <c r="F176" s="232" t="s">
        <v>213</v>
      </c>
      <c r="G176" s="233" t="s">
        <v>122</v>
      </c>
      <c r="H176" s="234">
        <v>56.25</v>
      </c>
      <c r="I176" s="305"/>
      <c r="J176" s="235">
        <f>ROUND(I176*H176,2)</f>
        <v>0</v>
      </c>
      <c r="K176" s="232" t="s">
        <v>200</v>
      </c>
      <c r="L176" s="84"/>
      <c r="M176" s="85" t="s">
        <v>1</v>
      </c>
      <c r="N176" s="163" t="s">
        <v>41</v>
      </c>
      <c r="O176" s="164"/>
      <c r="P176" s="165">
        <f>O176*H176</f>
        <v>0</v>
      </c>
      <c r="Q176" s="165">
        <v>1.0000000000000001E-5</v>
      </c>
      <c r="R176" s="165">
        <f>Q176*H176</f>
        <v>5.6250000000000007E-4</v>
      </c>
      <c r="S176" s="165">
        <v>0</v>
      </c>
      <c r="T176" s="166">
        <f>S176*H176</f>
        <v>0</v>
      </c>
      <c r="U176" s="107"/>
      <c r="V176" s="107"/>
      <c r="W176" s="107"/>
      <c r="X176" s="107"/>
      <c r="Y176" s="107"/>
      <c r="Z176" s="107"/>
      <c r="AA176" s="107"/>
      <c r="AB176" s="107"/>
      <c r="AC176" s="107"/>
      <c r="AD176" s="107"/>
      <c r="AE176" s="107"/>
      <c r="AR176" s="167" t="s">
        <v>124</v>
      </c>
      <c r="AT176" s="167" t="s">
        <v>119</v>
      </c>
      <c r="AU176" s="167" t="s">
        <v>85</v>
      </c>
      <c r="AY176" s="100" t="s">
        <v>117</v>
      </c>
      <c r="BE176" s="168">
        <f>IF(N176="základní",J176,0)</f>
        <v>0</v>
      </c>
      <c r="BF176" s="168">
        <f>IF(N176="snížená",J176,0)</f>
        <v>0</v>
      </c>
      <c r="BG176" s="168">
        <f>IF(N176="zákl. přenesená",J176,0)</f>
        <v>0</v>
      </c>
      <c r="BH176" s="168">
        <f>IF(N176="sníž. přenesená",J176,0)</f>
        <v>0</v>
      </c>
      <c r="BI176" s="168">
        <f>IF(N176="nulová",J176,0)</f>
        <v>0</v>
      </c>
      <c r="BJ176" s="100" t="s">
        <v>81</v>
      </c>
      <c r="BK176" s="168">
        <f>ROUND(I176*H176,2)</f>
        <v>0</v>
      </c>
      <c r="BL176" s="100" t="s">
        <v>124</v>
      </c>
      <c r="BM176" s="167" t="s">
        <v>214</v>
      </c>
    </row>
    <row r="177" spans="1:65" s="110" customFormat="1" ht="24.2" customHeight="1">
      <c r="A177" s="107"/>
      <c r="B177" s="192"/>
      <c r="C177" s="230" t="s">
        <v>215</v>
      </c>
      <c r="D177" s="230" t="s">
        <v>119</v>
      </c>
      <c r="E177" s="231" t="s">
        <v>216</v>
      </c>
      <c r="F177" s="232" t="s">
        <v>217</v>
      </c>
      <c r="G177" s="233" t="s">
        <v>128</v>
      </c>
      <c r="H177" s="234">
        <v>58</v>
      </c>
      <c r="I177" s="305"/>
      <c r="J177" s="235">
        <f>ROUND(I177*H177,2)</f>
        <v>0</v>
      </c>
      <c r="K177" s="232" t="s">
        <v>123</v>
      </c>
      <c r="L177" s="84"/>
      <c r="M177" s="85" t="s">
        <v>1</v>
      </c>
      <c r="N177" s="163" t="s">
        <v>41</v>
      </c>
      <c r="O177" s="164"/>
      <c r="P177" s="165">
        <f>O177*H177</f>
        <v>0</v>
      </c>
      <c r="Q177" s="165">
        <v>0</v>
      </c>
      <c r="R177" s="165">
        <f>Q177*H177</f>
        <v>0</v>
      </c>
      <c r="S177" s="165">
        <v>0</v>
      </c>
      <c r="T177" s="166">
        <f>S177*H177</f>
        <v>0</v>
      </c>
      <c r="U177" s="107"/>
      <c r="V177" s="107"/>
      <c r="W177" s="107"/>
      <c r="X177" s="107"/>
      <c r="Y177" s="107"/>
      <c r="Z177" s="107"/>
      <c r="AA177" s="107"/>
      <c r="AB177" s="107"/>
      <c r="AC177" s="107"/>
      <c r="AD177" s="107"/>
      <c r="AE177" s="107"/>
      <c r="AR177" s="167" t="s">
        <v>124</v>
      </c>
      <c r="AT177" s="167" t="s">
        <v>119</v>
      </c>
      <c r="AU177" s="167" t="s">
        <v>85</v>
      </c>
      <c r="AY177" s="100" t="s">
        <v>117</v>
      </c>
      <c r="BE177" s="168">
        <f>IF(N177="základní",J177,0)</f>
        <v>0</v>
      </c>
      <c r="BF177" s="168">
        <f>IF(N177="snížená",J177,0)</f>
        <v>0</v>
      </c>
      <c r="BG177" s="168">
        <f>IF(N177="zákl. přenesená",J177,0)</f>
        <v>0</v>
      </c>
      <c r="BH177" s="168">
        <f>IF(N177="sníž. přenesená",J177,0)</f>
        <v>0</v>
      </c>
      <c r="BI177" s="168">
        <f>IF(N177="nulová",J177,0)</f>
        <v>0</v>
      </c>
      <c r="BJ177" s="100" t="s">
        <v>81</v>
      </c>
      <c r="BK177" s="168">
        <f>ROUND(I177*H177,2)</f>
        <v>0</v>
      </c>
      <c r="BL177" s="100" t="s">
        <v>124</v>
      </c>
      <c r="BM177" s="167" t="s">
        <v>218</v>
      </c>
    </row>
    <row r="178" spans="1:65" s="83" customFormat="1" ht="22.9" customHeight="1">
      <c r="B178" s="223"/>
      <c r="C178" s="224"/>
      <c r="D178" s="225" t="s">
        <v>75</v>
      </c>
      <c r="E178" s="228" t="s">
        <v>219</v>
      </c>
      <c r="F178" s="228" t="s">
        <v>220</v>
      </c>
      <c r="G178" s="224"/>
      <c r="H178" s="224"/>
      <c r="J178" s="229">
        <f>BK178</f>
        <v>0</v>
      </c>
      <c r="K178" s="224"/>
      <c r="L178" s="155"/>
      <c r="M178" s="157"/>
      <c r="N178" s="158"/>
      <c r="O178" s="158"/>
      <c r="P178" s="159">
        <f>SUM(P179:P187)</f>
        <v>0</v>
      </c>
      <c r="Q178" s="158"/>
      <c r="R178" s="159">
        <f>SUM(R179:R187)</f>
        <v>0</v>
      </c>
      <c r="S178" s="158"/>
      <c r="T178" s="160">
        <f>SUM(T179:T187)</f>
        <v>0</v>
      </c>
      <c r="AR178" s="156" t="s">
        <v>81</v>
      </c>
      <c r="AT178" s="161" t="s">
        <v>75</v>
      </c>
      <c r="AU178" s="161" t="s">
        <v>81</v>
      </c>
      <c r="AY178" s="156" t="s">
        <v>117</v>
      </c>
      <c r="BK178" s="162">
        <f>SUM(BK179:BK187)</f>
        <v>0</v>
      </c>
    </row>
    <row r="179" spans="1:65" s="110" customFormat="1" ht="21.75" customHeight="1">
      <c r="A179" s="107"/>
      <c r="B179" s="192"/>
      <c r="C179" s="230" t="s">
        <v>187</v>
      </c>
      <c r="D179" s="230" t="s">
        <v>119</v>
      </c>
      <c r="E179" s="231" t="s">
        <v>221</v>
      </c>
      <c r="F179" s="232" t="s">
        <v>222</v>
      </c>
      <c r="G179" s="233" t="s">
        <v>223</v>
      </c>
      <c r="H179" s="234">
        <v>308.2</v>
      </c>
      <c r="I179" s="305"/>
      <c r="J179" s="235">
        <f>ROUND(I179*H179,2)</f>
        <v>0</v>
      </c>
      <c r="K179" s="232" t="s">
        <v>123</v>
      </c>
      <c r="L179" s="84"/>
      <c r="M179" s="85" t="s">
        <v>1</v>
      </c>
      <c r="N179" s="163" t="s">
        <v>41</v>
      </c>
      <c r="O179" s="164"/>
      <c r="P179" s="165">
        <f>O179*H179</f>
        <v>0</v>
      </c>
      <c r="Q179" s="165">
        <v>0</v>
      </c>
      <c r="R179" s="165">
        <f>Q179*H179</f>
        <v>0</v>
      </c>
      <c r="S179" s="165">
        <v>0</v>
      </c>
      <c r="T179" s="166">
        <f>S179*H179</f>
        <v>0</v>
      </c>
      <c r="U179" s="107"/>
      <c r="V179" s="107"/>
      <c r="W179" s="107"/>
      <c r="X179" s="107"/>
      <c r="Y179" s="107"/>
      <c r="Z179" s="107"/>
      <c r="AA179" s="107"/>
      <c r="AB179" s="107"/>
      <c r="AC179" s="107"/>
      <c r="AD179" s="107"/>
      <c r="AE179" s="107"/>
      <c r="AR179" s="167" t="s">
        <v>124</v>
      </c>
      <c r="AT179" s="167" t="s">
        <v>119</v>
      </c>
      <c r="AU179" s="167" t="s">
        <v>85</v>
      </c>
      <c r="AY179" s="100" t="s">
        <v>117</v>
      </c>
      <c r="BE179" s="168">
        <f>IF(N179="základní",J179,0)</f>
        <v>0</v>
      </c>
      <c r="BF179" s="168">
        <f>IF(N179="snížená",J179,0)</f>
        <v>0</v>
      </c>
      <c r="BG179" s="168">
        <f>IF(N179="zákl. přenesená",J179,0)</f>
        <v>0</v>
      </c>
      <c r="BH179" s="168">
        <f>IF(N179="sníž. přenesená",J179,0)</f>
        <v>0</v>
      </c>
      <c r="BI179" s="168">
        <f>IF(N179="nulová",J179,0)</f>
        <v>0</v>
      </c>
      <c r="BJ179" s="100" t="s">
        <v>81</v>
      </c>
      <c r="BK179" s="168">
        <f>ROUND(I179*H179,2)</f>
        <v>0</v>
      </c>
      <c r="BL179" s="100" t="s">
        <v>124</v>
      </c>
      <c r="BM179" s="167" t="s">
        <v>224</v>
      </c>
    </row>
    <row r="180" spans="1:65" s="110" customFormat="1" ht="24.2" customHeight="1">
      <c r="A180" s="107"/>
      <c r="B180" s="192"/>
      <c r="C180" s="230" t="s">
        <v>7</v>
      </c>
      <c r="D180" s="230" t="s">
        <v>119</v>
      </c>
      <c r="E180" s="231" t="s">
        <v>225</v>
      </c>
      <c r="F180" s="232" t="s">
        <v>226</v>
      </c>
      <c r="G180" s="233" t="s">
        <v>223</v>
      </c>
      <c r="H180" s="234">
        <v>5855.8</v>
      </c>
      <c r="I180" s="305"/>
      <c r="J180" s="235">
        <f>ROUND(I180*H180,2)</f>
        <v>0</v>
      </c>
      <c r="K180" s="232" t="s">
        <v>123</v>
      </c>
      <c r="L180" s="84"/>
      <c r="M180" s="85" t="s">
        <v>1</v>
      </c>
      <c r="N180" s="163" t="s">
        <v>41</v>
      </c>
      <c r="O180" s="164"/>
      <c r="P180" s="165">
        <f>O180*H180</f>
        <v>0</v>
      </c>
      <c r="Q180" s="165">
        <v>0</v>
      </c>
      <c r="R180" s="165">
        <f>Q180*H180</f>
        <v>0</v>
      </c>
      <c r="S180" s="165">
        <v>0</v>
      </c>
      <c r="T180" s="166">
        <f>S180*H180</f>
        <v>0</v>
      </c>
      <c r="U180" s="107"/>
      <c r="V180" s="107"/>
      <c r="W180" s="107"/>
      <c r="X180" s="107"/>
      <c r="Y180" s="107"/>
      <c r="Z180" s="107"/>
      <c r="AA180" s="107"/>
      <c r="AB180" s="107"/>
      <c r="AC180" s="107"/>
      <c r="AD180" s="107"/>
      <c r="AE180" s="107"/>
      <c r="AR180" s="167" t="s">
        <v>124</v>
      </c>
      <c r="AT180" s="167" t="s">
        <v>119</v>
      </c>
      <c r="AU180" s="167" t="s">
        <v>85</v>
      </c>
      <c r="AY180" s="100" t="s">
        <v>117</v>
      </c>
      <c r="BE180" s="168">
        <f>IF(N180="základní",J180,0)</f>
        <v>0</v>
      </c>
      <c r="BF180" s="168">
        <f>IF(N180="snížená",J180,0)</f>
        <v>0</v>
      </c>
      <c r="BG180" s="168">
        <f>IF(N180="zákl. přenesená",J180,0)</f>
        <v>0</v>
      </c>
      <c r="BH180" s="168">
        <f>IF(N180="sníž. přenesená",J180,0)</f>
        <v>0</v>
      </c>
      <c r="BI180" s="168">
        <f>IF(N180="nulová",J180,0)</f>
        <v>0</v>
      </c>
      <c r="BJ180" s="100" t="s">
        <v>81</v>
      </c>
      <c r="BK180" s="168">
        <f>ROUND(I180*H180,2)</f>
        <v>0</v>
      </c>
      <c r="BL180" s="100" t="s">
        <v>124</v>
      </c>
      <c r="BM180" s="167" t="s">
        <v>227</v>
      </c>
    </row>
    <row r="181" spans="1:65" s="87" customFormat="1">
      <c r="B181" s="241"/>
      <c r="C181" s="242"/>
      <c r="D181" s="238" t="s">
        <v>153</v>
      </c>
      <c r="E181" s="243" t="s">
        <v>1</v>
      </c>
      <c r="F181" s="244" t="s">
        <v>228</v>
      </c>
      <c r="G181" s="242"/>
      <c r="H181" s="245">
        <v>5855.8</v>
      </c>
      <c r="J181" s="242"/>
      <c r="K181" s="242"/>
      <c r="L181" s="174"/>
      <c r="M181" s="176"/>
      <c r="N181" s="177"/>
      <c r="O181" s="177"/>
      <c r="P181" s="177"/>
      <c r="Q181" s="177"/>
      <c r="R181" s="177"/>
      <c r="S181" s="177"/>
      <c r="T181" s="178"/>
      <c r="AT181" s="175" t="s">
        <v>153</v>
      </c>
      <c r="AU181" s="175" t="s">
        <v>85</v>
      </c>
      <c r="AV181" s="87" t="s">
        <v>85</v>
      </c>
      <c r="AW181" s="87" t="s">
        <v>32</v>
      </c>
      <c r="AX181" s="87" t="s">
        <v>81</v>
      </c>
      <c r="AY181" s="175" t="s">
        <v>117</v>
      </c>
    </row>
    <row r="182" spans="1:65" s="110" customFormat="1" ht="21.75" customHeight="1">
      <c r="A182" s="107"/>
      <c r="B182" s="192"/>
      <c r="C182" s="230" t="s">
        <v>229</v>
      </c>
      <c r="D182" s="230" t="s">
        <v>119</v>
      </c>
      <c r="E182" s="231" t="s">
        <v>230</v>
      </c>
      <c r="F182" s="232" t="s">
        <v>231</v>
      </c>
      <c r="G182" s="233" t="s">
        <v>223</v>
      </c>
      <c r="H182" s="234">
        <v>14.98</v>
      </c>
      <c r="I182" s="305"/>
      <c r="J182" s="235">
        <f>ROUND(I182*H182,2)</f>
        <v>0</v>
      </c>
      <c r="K182" s="232" t="s">
        <v>123</v>
      </c>
      <c r="L182" s="84"/>
      <c r="M182" s="85" t="s">
        <v>1</v>
      </c>
      <c r="N182" s="163" t="s">
        <v>41</v>
      </c>
      <c r="O182" s="164"/>
      <c r="P182" s="165">
        <f>O182*H182</f>
        <v>0</v>
      </c>
      <c r="Q182" s="165">
        <v>0</v>
      </c>
      <c r="R182" s="165">
        <f>Q182*H182</f>
        <v>0</v>
      </c>
      <c r="S182" s="165">
        <v>0</v>
      </c>
      <c r="T182" s="166">
        <f>S182*H182</f>
        <v>0</v>
      </c>
      <c r="U182" s="107"/>
      <c r="V182" s="107"/>
      <c r="W182" s="107"/>
      <c r="X182" s="107"/>
      <c r="Y182" s="107"/>
      <c r="Z182" s="107"/>
      <c r="AA182" s="107"/>
      <c r="AB182" s="107"/>
      <c r="AC182" s="107"/>
      <c r="AD182" s="107"/>
      <c r="AE182" s="107"/>
      <c r="AR182" s="167" t="s">
        <v>124</v>
      </c>
      <c r="AT182" s="167" t="s">
        <v>119</v>
      </c>
      <c r="AU182" s="167" t="s">
        <v>85</v>
      </c>
      <c r="AY182" s="100" t="s">
        <v>117</v>
      </c>
      <c r="BE182" s="168">
        <f>IF(N182="základní",J182,0)</f>
        <v>0</v>
      </c>
      <c r="BF182" s="168">
        <f>IF(N182="snížená",J182,0)</f>
        <v>0</v>
      </c>
      <c r="BG182" s="168">
        <f>IF(N182="zákl. přenesená",J182,0)</f>
        <v>0</v>
      </c>
      <c r="BH182" s="168">
        <f>IF(N182="sníž. přenesená",J182,0)</f>
        <v>0</v>
      </c>
      <c r="BI182" s="168">
        <f>IF(N182="nulová",J182,0)</f>
        <v>0</v>
      </c>
      <c r="BJ182" s="100" t="s">
        <v>81</v>
      </c>
      <c r="BK182" s="168">
        <f>ROUND(I182*H182,2)</f>
        <v>0</v>
      </c>
      <c r="BL182" s="100" t="s">
        <v>124</v>
      </c>
      <c r="BM182" s="167" t="s">
        <v>232</v>
      </c>
    </row>
    <row r="183" spans="1:65" s="110" customFormat="1" ht="24.2" customHeight="1">
      <c r="A183" s="107"/>
      <c r="B183" s="192"/>
      <c r="C183" s="230" t="s">
        <v>233</v>
      </c>
      <c r="D183" s="230" t="s">
        <v>119</v>
      </c>
      <c r="E183" s="231" t="s">
        <v>234</v>
      </c>
      <c r="F183" s="232" t="s">
        <v>235</v>
      </c>
      <c r="G183" s="233" t="s">
        <v>223</v>
      </c>
      <c r="H183" s="234">
        <v>284.62</v>
      </c>
      <c r="I183" s="305"/>
      <c r="J183" s="235">
        <f>ROUND(I183*H183,2)</f>
        <v>0</v>
      </c>
      <c r="K183" s="232" t="s">
        <v>123</v>
      </c>
      <c r="L183" s="84"/>
      <c r="M183" s="85" t="s">
        <v>1</v>
      </c>
      <c r="N183" s="163" t="s">
        <v>41</v>
      </c>
      <c r="O183" s="164"/>
      <c r="P183" s="165">
        <f>O183*H183</f>
        <v>0</v>
      </c>
      <c r="Q183" s="165">
        <v>0</v>
      </c>
      <c r="R183" s="165">
        <f>Q183*H183</f>
        <v>0</v>
      </c>
      <c r="S183" s="165">
        <v>0</v>
      </c>
      <c r="T183" s="166">
        <f>S183*H183</f>
        <v>0</v>
      </c>
      <c r="U183" s="107"/>
      <c r="V183" s="107"/>
      <c r="W183" s="107"/>
      <c r="X183" s="107"/>
      <c r="Y183" s="107"/>
      <c r="Z183" s="107"/>
      <c r="AA183" s="107"/>
      <c r="AB183" s="107"/>
      <c r="AC183" s="107"/>
      <c r="AD183" s="107"/>
      <c r="AE183" s="107"/>
      <c r="AR183" s="167" t="s">
        <v>124</v>
      </c>
      <c r="AT183" s="167" t="s">
        <v>119</v>
      </c>
      <c r="AU183" s="167" t="s">
        <v>85</v>
      </c>
      <c r="AY183" s="100" t="s">
        <v>117</v>
      </c>
      <c r="BE183" s="168">
        <f>IF(N183="základní",J183,0)</f>
        <v>0</v>
      </c>
      <c r="BF183" s="168">
        <f>IF(N183="snížená",J183,0)</f>
        <v>0</v>
      </c>
      <c r="BG183" s="168">
        <f>IF(N183="zákl. přenesená",J183,0)</f>
        <v>0</v>
      </c>
      <c r="BH183" s="168">
        <f>IF(N183="sníž. přenesená",J183,0)</f>
        <v>0</v>
      </c>
      <c r="BI183" s="168">
        <f>IF(N183="nulová",J183,0)</f>
        <v>0</v>
      </c>
      <c r="BJ183" s="100" t="s">
        <v>81</v>
      </c>
      <c r="BK183" s="168">
        <f>ROUND(I183*H183,2)</f>
        <v>0</v>
      </c>
      <c r="BL183" s="100" t="s">
        <v>124</v>
      </c>
      <c r="BM183" s="167" t="s">
        <v>236</v>
      </c>
    </row>
    <row r="184" spans="1:65" s="87" customFormat="1">
      <c r="B184" s="241"/>
      <c r="C184" s="242"/>
      <c r="D184" s="238" t="s">
        <v>153</v>
      </c>
      <c r="E184" s="243" t="s">
        <v>1</v>
      </c>
      <c r="F184" s="244" t="s">
        <v>237</v>
      </c>
      <c r="G184" s="242"/>
      <c r="H184" s="245">
        <v>284.62</v>
      </c>
      <c r="J184" s="242"/>
      <c r="K184" s="242"/>
      <c r="L184" s="174"/>
      <c r="M184" s="176"/>
      <c r="N184" s="177"/>
      <c r="O184" s="177"/>
      <c r="P184" s="177"/>
      <c r="Q184" s="177"/>
      <c r="R184" s="177"/>
      <c r="S184" s="177"/>
      <c r="T184" s="178"/>
      <c r="AT184" s="175" t="s">
        <v>153</v>
      </c>
      <c r="AU184" s="175" t="s">
        <v>85</v>
      </c>
      <c r="AV184" s="87" t="s">
        <v>85</v>
      </c>
      <c r="AW184" s="87" t="s">
        <v>32</v>
      </c>
      <c r="AX184" s="87" t="s">
        <v>81</v>
      </c>
      <c r="AY184" s="175" t="s">
        <v>117</v>
      </c>
    </row>
    <row r="185" spans="1:65" s="110" customFormat="1" ht="24.2" customHeight="1">
      <c r="A185" s="107"/>
      <c r="B185" s="192"/>
      <c r="C185" s="230" t="s">
        <v>238</v>
      </c>
      <c r="D185" s="230" t="s">
        <v>119</v>
      </c>
      <c r="E185" s="231" t="s">
        <v>239</v>
      </c>
      <c r="F185" s="232" t="s">
        <v>240</v>
      </c>
      <c r="G185" s="233" t="s">
        <v>223</v>
      </c>
      <c r="H185" s="234">
        <v>323.18</v>
      </c>
      <c r="I185" s="305"/>
      <c r="J185" s="235">
        <f>ROUND(I185*H185,2)</f>
        <v>0</v>
      </c>
      <c r="K185" s="232" t="s">
        <v>123</v>
      </c>
      <c r="L185" s="84"/>
      <c r="M185" s="85" t="s">
        <v>1</v>
      </c>
      <c r="N185" s="163" t="s">
        <v>41</v>
      </c>
      <c r="O185" s="164"/>
      <c r="P185" s="165">
        <f>O185*H185</f>
        <v>0</v>
      </c>
      <c r="Q185" s="165">
        <v>0</v>
      </c>
      <c r="R185" s="165">
        <f>Q185*H185</f>
        <v>0</v>
      </c>
      <c r="S185" s="165">
        <v>0</v>
      </c>
      <c r="T185" s="166">
        <f>S185*H185</f>
        <v>0</v>
      </c>
      <c r="U185" s="107"/>
      <c r="V185" s="107"/>
      <c r="W185" s="107"/>
      <c r="X185" s="107"/>
      <c r="Y185" s="107"/>
      <c r="Z185" s="107"/>
      <c r="AA185" s="107"/>
      <c r="AB185" s="107"/>
      <c r="AC185" s="107"/>
      <c r="AD185" s="107"/>
      <c r="AE185" s="107"/>
      <c r="AR185" s="167" t="s">
        <v>124</v>
      </c>
      <c r="AT185" s="167" t="s">
        <v>119</v>
      </c>
      <c r="AU185" s="167" t="s">
        <v>85</v>
      </c>
      <c r="AY185" s="100" t="s">
        <v>117</v>
      </c>
      <c r="BE185" s="168">
        <f>IF(N185="základní",J185,0)</f>
        <v>0</v>
      </c>
      <c r="BF185" s="168">
        <f>IF(N185="snížená",J185,0)</f>
        <v>0</v>
      </c>
      <c r="BG185" s="168">
        <f>IF(N185="zákl. přenesená",J185,0)</f>
        <v>0</v>
      </c>
      <c r="BH185" s="168">
        <f>IF(N185="sníž. přenesená",J185,0)</f>
        <v>0</v>
      </c>
      <c r="BI185" s="168">
        <f>IF(N185="nulová",J185,0)</f>
        <v>0</v>
      </c>
      <c r="BJ185" s="100" t="s">
        <v>81</v>
      </c>
      <c r="BK185" s="168">
        <f>ROUND(I185*H185,2)</f>
        <v>0</v>
      </c>
      <c r="BL185" s="100" t="s">
        <v>124</v>
      </c>
      <c r="BM185" s="167" t="s">
        <v>241</v>
      </c>
    </row>
    <row r="186" spans="1:65" s="110" customFormat="1" ht="33" customHeight="1">
      <c r="A186" s="107"/>
      <c r="B186" s="192"/>
      <c r="C186" s="230" t="s">
        <v>242</v>
      </c>
      <c r="D186" s="230" t="s">
        <v>119</v>
      </c>
      <c r="E186" s="231" t="s">
        <v>243</v>
      </c>
      <c r="F186" s="232" t="s">
        <v>244</v>
      </c>
      <c r="G186" s="233" t="s">
        <v>223</v>
      </c>
      <c r="H186" s="234">
        <v>14.98</v>
      </c>
      <c r="I186" s="305"/>
      <c r="J186" s="235">
        <f>ROUND(I186*H186,2)</f>
        <v>0</v>
      </c>
      <c r="K186" s="232" t="s">
        <v>123</v>
      </c>
      <c r="L186" s="84"/>
      <c r="M186" s="85" t="s">
        <v>1</v>
      </c>
      <c r="N186" s="163" t="s">
        <v>41</v>
      </c>
      <c r="O186" s="164"/>
      <c r="P186" s="165">
        <f>O186*H186</f>
        <v>0</v>
      </c>
      <c r="Q186" s="165">
        <v>0</v>
      </c>
      <c r="R186" s="165">
        <f>Q186*H186</f>
        <v>0</v>
      </c>
      <c r="S186" s="165">
        <v>0</v>
      </c>
      <c r="T186" s="166">
        <f>S186*H186</f>
        <v>0</v>
      </c>
      <c r="U186" s="107"/>
      <c r="V186" s="107"/>
      <c r="W186" s="107"/>
      <c r="X186" s="107"/>
      <c r="Y186" s="107"/>
      <c r="Z186" s="107"/>
      <c r="AA186" s="107"/>
      <c r="AB186" s="107"/>
      <c r="AC186" s="107"/>
      <c r="AD186" s="107"/>
      <c r="AE186" s="107"/>
      <c r="AR186" s="167" t="s">
        <v>124</v>
      </c>
      <c r="AT186" s="167" t="s">
        <v>119</v>
      </c>
      <c r="AU186" s="167" t="s">
        <v>85</v>
      </c>
      <c r="AY186" s="100" t="s">
        <v>117</v>
      </c>
      <c r="BE186" s="168">
        <f>IF(N186="základní",J186,0)</f>
        <v>0</v>
      </c>
      <c r="BF186" s="168">
        <f>IF(N186="snížená",J186,0)</f>
        <v>0</v>
      </c>
      <c r="BG186" s="168">
        <f>IF(N186="zákl. přenesená",J186,0)</f>
        <v>0</v>
      </c>
      <c r="BH186" s="168">
        <f>IF(N186="sníž. přenesená",J186,0)</f>
        <v>0</v>
      </c>
      <c r="BI186" s="168">
        <f>IF(N186="nulová",J186,0)</f>
        <v>0</v>
      </c>
      <c r="BJ186" s="100" t="s">
        <v>81</v>
      </c>
      <c r="BK186" s="168">
        <f>ROUND(I186*H186,2)</f>
        <v>0</v>
      </c>
      <c r="BL186" s="100" t="s">
        <v>124</v>
      </c>
      <c r="BM186" s="167" t="s">
        <v>245</v>
      </c>
    </row>
    <row r="187" spans="1:65" s="110" customFormat="1" ht="44.25" customHeight="1">
      <c r="A187" s="107"/>
      <c r="B187" s="192"/>
      <c r="C187" s="230" t="s">
        <v>246</v>
      </c>
      <c r="D187" s="230" t="s">
        <v>119</v>
      </c>
      <c r="E187" s="231" t="s">
        <v>247</v>
      </c>
      <c r="F187" s="232" t="s">
        <v>248</v>
      </c>
      <c r="G187" s="233" t="s">
        <v>223</v>
      </c>
      <c r="H187" s="234">
        <v>308.2</v>
      </c>
      <c r="I187" s="305"/>
      <c r="J187" s="235">
        <f>ROUND(I187*H187,2)</f>
        <v>0</v>
      </c>
      <c r="K187" s="232" t="s">
        <v>123</v>
      </c>
      <c r="L187" s="84"/>
      <c r="M187" s="85" t="s">
        <v>1</v>
      </c>
      <c r="N187" s="163" t="s">
        <v>41</v>
      </c>
      <c r="O187" s="164"/>
      <c r="P187" s="165">
        <f>O187*H187</f>
        <v>0</v>
      </c>
      <c r="Q187" s="165">
        <v>0</v>
      </c>
      <c r="R187" s="165">
        <f>Q187*H187</f>
        <v>0</v>
      </c>
      <c r="S187" s="165">
        <v>0</v>
      </c>
      <c r="T187" s="166">
        <f>S187*H187</f>
        <v>0</v>
      </c>
      <c r="U187" s="107"/>
      <c r="V187" s="107"/>
      <c r="W187" s="107"/>
      <c r="X187" s="107"/>
      <c r="Y187" s="107"/>
      <c r="Z187" s="107"/>
      <c r="AA187" s="107"/>
      <c r="AB187" s="107"/>
      <c r="AC187" s="107"/>
      <c r="AD187" s="107"/>
      <c r="AE187" s="107"/>
      <c r="AR187" s="167" t="s">
        <v>124</v>
      </c>
      <c r="AT187" s="167" t="s">
        <v>119</v>
      </c>
      <c r="AU187" s="167" t="s">
        <v>85</v>
      </c>
      <c r="AY187" s="100" t="s">
        <v>117</v>
      </c>
      <c r="BE187" s="168">
        <f>IF(N187="základní",J187,0)</f>
        <v>0</v>
      </c>
      <c r="BF187" s="168">
        <f>IF(N187="snížená",J187,0)</f>
        <v>0</v>
      </c>
      <c r="BG187" s="168">
        <f>IF(N187="zákl. přenesená",J187,0)</f>
        <v>0</v>
      </c>
      <c r="BH187" s="168">
        <f>IF(N187="sníž. přenesená",J187,0)</f>
        <v>0</v>
      </c>
      <c r="BI187" s="168">
        <f>IF(N187="nulová",J187,0)</f>
        <v>0</v>
      </c>
      <c r="BJ187" s="100" t="s">
        <v>81</v>
      </c>
      <c r="BK187" s="168">
        <f>ROUND(I187*H187,2)</f>
        <v>0</v>
      </c>
      <c r="BL187" s="100" t="s">
        <v>124</v>
      </c>
      <c r="BM187" s="167" t="s">
        <v>249</v>
      </c>
    </row>
    <row r="188" spans="1:65" s="83" customFormat="1" ht="22.9" customHeight="1">
      <c r="B188" s="223"/>
      <c r="C188" s="224"/>
      <c r="D188" s="225" t="s">
        <v>75</v>
      </c>
      <c r="E188" s="228" t="s">
        <v>250</v>
      </c>
      <c r="F188" s="228" t="s">
        <v>251</v>
      </c>
      <c r="G188" s="224"/>
      <c r="H188" s="224"/>
      <c r="J188" s="229">
        <f>BK188</f>
        <v>0</v>
      </c>
      <c r="K188" s="224"/>
      <c r="L188" s="155"/>
      <c r="M188" s="157"/>
      <c r="N188" s="158"/>
      <c r="O188" s="158"/>
      <c r="P188" s="159">
        <f>P189</f>
        <v>0</v>
      </c>
      <c r="Q188" s="158"/>
      <c r="R188" s="159">
        <f>R189</f>
        <v>0</v>
      </c>
      <c r="S188" s="158"/>
      <c r="T188" s="160">
        <f>T189</f>
        <v>0</v>
      </c>
      <c r="AR188" s="156" t="s">
        <v>81</v>
      </c>
      <c r="AT188" s="161" t="s">
        <v>75</v>
      </c>
      <c r="AU188" s="161" t="s">
        <v>81</v>
      </c>
      <c r="AY188" s="156" t="s">
        <v>117</v>
      </c>
      <c r="BK188" s="162">
        <f>BK189</f>
        <v>0</v>
      </c>
    </row>
    <row r="189" spans="1:65" s="110" customFormat="1" ht="33" customHeight="1">
      <c r="A189" s="107"/>
      <c r="B189" s="192"/>
      <c r="C189" s="230" t="s">
        <v>252</v>
      </c>
      <c r="D189" s="230" t="s">
        <v>119</v>
      </c>
      <c r="E189" s="231" t="s">
        <v>253</v>
      </c>
      <c r="F189" s="232" t="s">
        <v>254</v>
      </c>
      <c r="G189" s="233" t="s">
        <v>223</v>
      </c>
      <c r="H189" s="234">
        <v>454.72800000000001</v>
      </c>
      <c r="I189" s="305"/>
      <c r="J189" s="235">
        <f>ROUND(I189*H189,2)</f>
        <v>0</v>
      </c>
      <c r="K189" s="232" t="s">
        <v>123</v>
      </c>
      <c r="L189" s="84"/>
      <c r="M189" s="85" t="s">
        <v>1</v>
      </c>
      <c r="N189" s="163" t="s">
        <v>41</v>
      </c>
      <c r="O189" s="164"/>
      <c r="P189" s="165">
        <f>O189*H189</f>
        <v>0</v>
      </c>
      <c r="Q189" s="165">
        <v>0</v>
      </c>
      <c r="R189" s="165">
        <f>Q189*H189</f>
        <v>0</v>
      </c>
      <c r="S189" s="165">
        <v>0</v>
      </c>
      <c r="T189" s="166">
        <f>S189*H189</f>
        <v>0</v>
      </c>
      <c r="U189" s="107"/>
      <c r="V189" s="107"/>
      <c r="W189" s="107"/>
      <c r="X189" s="107"/>
      <c r="Y189" s="107"/>
      <c r="Z189" s="107"/>
      <c r="AA189" s="107"/>
      <c r="AB189" s="107"/>
      <c r="AC189" s="107"/>
      <c r="AD189" s="107"/>
      <c r="AE189" s="107"/>
      <c r="AR189" s="167" t="s">
        <v>124</v>
      </c>
      <c r="AT189" s="167" t="s">
        <v>119</v>
      </c>
      <c r="AU189" s="167" t="s">
        <v>85</v>
      </c>
      <c r="AY189" s="100" t="s">
        <v>117</v>
      </c>
      <c r="BE189" s="168">
        <f>IF(N189="základní",J189,0)</f>
        <v>0</v>
      </c>
      <c r="BF189" s="168">
        <f>IF(N189="snížená",J189,0)</f>
        <v>0</v>
      </c>
      <c r="BG189" s="168">
        <f>IF(N189="zákl. přenesená",J189,0)</f>
        <v>0</v>
      </c>
      <c r="BH189" s="168">
        <f>IF(N189="sníž. přenesená",J189,0)</f>
        <v>0</v>
      </c>
      <c r="BI189" s="168">
        <f>IF(N189="nulová",J189,0)</f>
        <v>0</v>
      </c>
      <c r="BJ189" s="100" t="s">
        <v>81</v>
      </c>
      <c r="BK189" s="168">
        <f>ROUND(I189*H189,2)</f>
        <v>0</v>
      </c>
      <c r="BL189" s="100" t="s">
        <v>124</v>
      </c>
      <c r="BM189" s="167" t="s">
        <v>255</v>
      </c>
    </row>
    <row r="190" spans="1:65" s="83" customFormat="1" ht="25.9" customHeight="1">
      <c r="B190" s="223"/>
      <c r="C190" s="224"/>
      <c r="D190" s="225" t="s">
        <v>75</v>
      </c>
      <c r="E190" s="226" t="s">
        <v>256</v>
      </c>
      <c r="F190" s="226" t="s">
        <v>257</v>
      </c>
      <c r="G190" s="224"/>
      <c r="H190" s="224"/>
      <c r="J190" s="227">
        <f>BK190</f>
        <v>0</v>
      </c>
      <c r="K190" s="224"/>
      <c r="L190" s="155"/>
      <c r="M190" s="157"/>
      <c r="N190" s="158"/>
      <c r="O190" s="158"/>
      <c r="P190" s="159">
        <f>P191+P193</f>
        <v>0</v>
      </c>
      <c r="Q190" s="158"/>
      <c r="R190" s="159">
        <f>R191+R193</f>
        <v>0</v>
      </c>
      <c r="S190" s="158"/>
      <c r="T190" s="160">
        <f>T191+T193</f>
        <v>0</v>
      </c>
      <c r="AR190" s="156" t="s">
        <v>134</v>
      </c>
      <c r="AT190" s="161" t="s">
        <v>75</v>
      </c>
      <c r="AU190" s="161" t="s">
        <v>76</v>
      </c>
      <c r="AY190" s="156" t="s">
        <v>117</v>
      </c>
      <c r="BK190" s="162">
        <f>BK191+BK193</f>
        <v>0</v>
      </c>
    </row>
    <row r="191" spans="1:65" s="83" customFormat="1" ht="22.9" customHeight="1">
      <c r="B191" s="223"/>
      <c r="C191" s="224"/>
      <c r="D191" s="225" t="s">
        <v>75</v>
      </c>
      <c r="E191" s="228" t="s">
        <v>258</v>
      </c>
      <c r="F191" s="228" t="s">
        <v>259</v>
      </c>
      <c r="G191" s="224"/>
      <c r="H191" s="224"/>
      <c r="J191" s="229">
        <f>BK191</f>
        <v>0</v>
      </c>
      <c r="K191" s="224"/>
      <c r="L191" s="155"/>
      <c r="M191" s="157"/>
      <c r="N191" s="158"/>
      <c r="O191" s="158"/>
      <c r="P191" s="159">
        <f>P192</f>
        <v>0</v>
      </c>
      <c r="Q191" s="158"/>
      <c r="R191" s="159">
        <f>R192</f>
        <v>0</v>
      </c>
      <c r="S191" s="158"/>
      <c r="T191" s="160">
        <f>T192</f>
        <v>0</v>
      </c>
      <c r="AR191" s="156" t="s">
        <v>134</v>
      </c>
      <c r="AT191" s="161" t="s">
        <v>75</v>
      </c>
      <c r="AU191" s="161" t="s">
        <v>81</v>
      </c>
      <c r="AY191" s="156" t="s">
        <v>117</v>
      </c>
      <c r="BK191" s="162">
        <f>BK192</f>
        <v>0</v>
      </c>
    </row>
    <row r="192" spans="1:65" s="110" customFormat="1" ht="16.5" customHeight="1">
      <c r="A192" s="107"/>
      <c r="B192" s="192"/>
      <c r="C192" s="230" t="s">
        <v>260</v>
      </c>
      <c r="D192" s="230" t="s">
        <v>119</v>
      </c>
      <c r="E192" s="231" t="s">
        <v>261</v>
      </c>
      <c r="F192" s="232" t="s">
        <v>259</v>
      </c>
      <c r="G192" s="233" t="s">
        <v>262</v>
      </c>
      <c r="H192" s="234">
        <v>1</v>
      </c>
      <c r="I192" s="305"/>
      <c r="J192" s="235">
        <f>ROUND(I192*H192,2)</f>
        <v>0</v>
      </c>
      <c r="K192" s="232" t="s">
        <v>123</v>
      </c>
      <c r="L192" s="84"/>
      <c r="M192" s="85" t="s">
        <v>1</v>
      </c>
      <c r="N192" s="163" t="s">
        <v>41</v>
      </c>
      <c r="O192" s="164"/>
      <c r="P192" s="165">
        <f>O192*H192</f>
        <v>0</v>
      </c>
      <c r="Q192" s="165">
        <v>0</v>
      </c>
      <c r="R192" s="165">
        <f>Q192*H192</f>
        <v>0</v>
      </c>
      <c r="S192" s="165">
        <v>0</v>
      </c>
      <c r="T192" s="166">
        <f>S192*H192</f>
        <v>0</v>
      </c>
      <c r="U192" s="107"/>
      <c r="V192" s="107"/>
      <c r="W192" s="107"/>
      <c r="X192" s="107"/>
      <c r="Y192" s="107"/>
      <c r="Z192" s="107"/>
      <c r="AA192" s="107"/>
      <c r="AB192" s="107"/>
      <c r="AC192" s="107"/>
      <c r="AD192" s="107"/>
      <c r="AE192" s="107"/>
      <c r="AR192" s="167" t="s">
        <v>263</v>
      </c>
      <c r="AT192" s="167" t="s">
        <v>119</v>
      </c>
      <c r="AU192" s="167" t="s">
        <v>85</v>
      </c>
      <c r="AY192" s="100" t="s">
        <v>117</v>
      </c>
      <c r="BE192" s="168">
        <f>IF(N192="základní",J192,0)</f>
        <v>0</v>
      </c>
      <c r="BF192" s="168">
        <f>IF(N192="snížená",J192,0)</f>
        <v>0</v>
      </c>
      <c r="BG192" s="168">
        <f>IF(N192="zákl. přenesená",J192,0)</f>
        <v>0</v>
      </c>
      <c r="BH192" s="168">
        <f>IF(N192="sníž. přenesená",J192,0)</f>
        <v>0</v>
      </c>
      <c r="BI192" s="168">
        <f>IF(N192="nulová",J192,0)</f>
        <v>0</v>
      </c>
      <c r="BJ192" s="100" t="s">
        <v>81</v>
      </c>
      <c r="BK192" s="168">
        <f>ROUND(I192*H192,2)</f>
        <v>0</v>
      </c>
      <c r="BL192" s="100" t="s">
        <v>263</v>
      </c>
      <c r="BM192" s="167" t="s">
        <v>264</v>
      </c>
    </row>
    <row r="193" spans="1:65" s="83" customFormat="1" ht="22.9" customHeight="1">
      <c r="B193" s="223"/>
      <c r="C193" s="224"/>
      <c r="D193" s="225" t="s">
        <v>75</v>
      </c>
      <c r="E193" s="228" t="s">
        <v>265</v>
      </c>
      <c r="F193" s="228" t="s">
        <v>266</v>
      </c>
      <c r="G193" s="224"/>
      <c r="H193" s="224"/>
      <c r="J193" s="229">
        <f>BK193</f>
        <v>0</v>
      </c>
      <c r="K193" s="224"/>
      <c r="L193" s="155"/>
      <c r="M193" s="157"/>
      <c r="N193" s="158"/>
      <c r="O193" s="158"/>
      <c r="P193" s="159">
        <f>P194</f>
        <v>0</v>
      </c>
      <c r="Q193" s="158"/>
      <c r="R193" s="159">
        <f>R194</f>
        <v>0</v>
      </c>
      <c r="S193" s="158"/>
      <c r="T193" s="160">
        <f>T194</f>
        <v>0</v>
      </c>
      <c r="AR193" s="156" t="s">
        <v>134</v>
      </c>
      <c r="AT193" s="161" t="s">
        <v>75</v>
      </c>
      <c r="AU193" s="161" t="s">
        <v>81</v>
      </c>
      <c r="AY193" s="156" t="s">
        <v>117</v>
      </c>
      <c r="BK193" s="162">
        <f>BK194</f>
        <v>0</v>
      </c>
    </row>
    <row r="194" spans="1:65" s="110" customFormat="1" ht="16.5" customHeight="1">
      <c r="A194" s="107"/>
      <c r="B194" s="192"/>
      <c r="C194" s="230" t="s">
        <v>267</v>
      </c>
      <c r="D194" s="230" t="s">
        <v>119</v>
      </c>
      <c r="E194" s="231" t="s">
        <v>268</v>
      </c>
      <c r="F194" s="232" t="s">
        <v>269</v>
      </c>
      <c r="G194" s="233" t="s">
        <v>262</v>
      </c>
      <c r="H194" s="234">
        <v>1</v>
      </c>
      <c r="I194" s="305"/>
      <c r="J194" s="235">
        <f>ROUND(I194*H194,2)</f>
        <v>0</v>
      </c>
      <c r="K194" s="232" t="s">
        <v>123</v>
      </c>
      <c r="L194" s="84"/>
      <c r="M194" s="90" t="s">
        <v>1</v>
      </c>
      <c r="N194" s="186" t="s">
        <v>41</v>
      </c>
      <c r="O194" s="187"/>
      <c r="P194" s="188">
        <f>O194*H194</f>
        <v>0</v>
      </c>
      <c r="Q194" s="188">
        <v>0</v>
      </c>
      <c r="R194" s="188">
        <f>Q194*H194</f>
        <v>0</v>
      </c>
      <c r="S194" s="188">
        <v>0</v>
      </c>
      <c r="T194" s="189">
        <f>S194*H194</f>
        <v>0</v>
      </c>
      <c r="U194" s="107"/>
      <c r="V194" s="107"/>
      <c r="W194" s="107"/>
      <c r="X194" s="107"/>
      <c r="Y194" s="107"/>
      <c r="Z194" s="107"/>
      <c r="AA194" s="107"/>
      <c r="AB194" s="107"/>
      <c r="AC194" s="107"/>
      <c r="AD194" s="107"/>
      <c r="AE194" s="107"/>
      <c r="AR194" s="167" t="s">
        <v>263</v>
      </c>
      <c r="AT194" s="167" t="s">
        <v>119</v>
      </c>
      <c r="AU194" s="167" t="s">
        <v>85</v>
      </c>
      <c r="AY194" s="100" t="s">
        <v>117</v>
      </c>
      <c r="BE194" s="168">
        <f>IF(N194="základní",J194,0)</f>
        <v>0</v>
      </c>
      <c r="BF194" s="168">
        <f>IF(N194="snížená",J194,0)</f>
        <v>0</v>
      </c>
      <c r="BG194" s="168">
        <f>IF(N194="zákl. přenesená",J194,0)</f>
        <v>0</v>
      </c>
      <c r="BH194" s="168">
        <f>IF(N194="sníž. přenesená",J194,0)</f>
        <v>0</v>
      </c>
      <c r="BI194" s="168">
        <f>IF(N194="nulová",J194,0)</f>
        <v>0</v>
      </c>
      <c r="BJ194" s="100" t="s">
        <v>81</v>
      </c>
      <c r="BK194" s="168">
        <f>ROUND(I194*H194,2)</f>
        <v>0</v>
      </c>
      <c r="BL194" s="100" t="s">
        <v>263</v>
      </c>
      <c r="BM194" s="167" t="s">
        <v>270</v>
      </c>
    </row>
    <row r="195" spans="1:65" s="110" customFormat="1" ht="6.95" customHeight="1">
      <c r="A195" s="107"/>
      <c r="B195" s="214"/>
      <c r="C195" s="215"/>
      <c r="D195" s="215"/>
      <c r="E195" s="215"/>
      <c r="F195" s="215"/>
      <c r="G195" s="215"/>
      <c r="H195" s="215"/>
      <c r="I195" s="215"/>
      <c r="J195" s="215"/>
      <c r="K195" s="215"/>
      <c r="L195" s="84"/>
      <c r="M195" s="107"/>
      <c r="O195" s="107"/>
      <c r="P195" s="107"/>
      <c r="Q195" s="107"/>
      <c r="R195" s="107"/>
      <c r="S195" s="107"/>
      <c r="T195" s="107"/>
      <c r="U195" s="107"/>
      <c r="V195" s="107"/>
      <c r="W195" s="107"/>
      <c r="X195" s="107"/>
      <c r="Y195" s="107"/>
      <c r="Z195" s="107"/>
      <c r="AA195" s="107"/>
      <c r="AB195" s="107"/>
      <c r="AC195" s="107"/>
      <c r="AD195" s="107"/>
      <c r="AE195" s="107"/>
    </row>
  </sheetData>
  <sheetProtection algorithmName="SHA-512" hashValue="oTSXNrxySKh0jn36I+CYuK7mAaVzABf0XgzfVefYxpfYYy41JrNCJtrZjYOhtcZVL1FTaGcMQ+OZTXhuVobkwg==" saltValue="rZcCtAUfwQZHDn7/ItY9dw==" spinCount="100000" sheet="1" objects="1" scenarios="1"/>
  <autoFilter ref="C121:K194"/>
  <mergeCells count="6">
    <mergeCell ref="E114:H114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1"/>
      <c r="C3" s="12"/>
      <c r="D3" s="12"/>
      <c r="E3" s="12"/>
      <c r="F3" s="12"/>
      <c r="G3" s="12"/>
      <c r="H3" s="13"/>
    </row>
    <row r="4" spans="1:8" s="1" customFormat="1" ht="24.95" customHeight="1">
      <c r="B4" s="13"/>
      <c r="C4" s="14" t="s">
        <v>271</v>
      </c>
      <c r="H4" s="13"/>
    </row>
    <row r="5" spans="1:8" s="1" customFormat="1" ht="12" customHeight="1">
      <c r="B5" s="13"/>
      <c r="C5" s="17" t="s">
        <v>13</v>
      </c>
      <c r="D5" s="292" t="s">
        <v>14</v>
      </c>
      <c r="E5" s="258"/>
      <c r="F5" s="258"/>
      <c r="H5" s="13"/>
    </row>
    <row r="6" spans="1:8" s="1" customFormat="1" ht="36.950000000000003" customHeight="1">
      <c r="B6" s="13"/>
      <c r="C6" s="19" t="s">
        <v>16</v>
      </c>
      <c r="D6" s="289" t="s">
        <v>17</v>
      </c>
      <c r="E6" s="258"/>
      <c r="F6" s="258"/>
      <c r="H6" s="13"/>
    </row>
    <row r="7" spans="1:8" s="1" customFormat="1" ht="16.5" customHeight="1">
      <c r="B7" s="13"/>
      <c r="C7" s="20" t="s">
        <v>22</v>
      </c>
      <c r="D7" s="46" t="str">
        <f>'Rekapitulace stavby'!AN8</f>
        <v>15. 4. 2024</v>
      </c>
      <c r="H7" s="13"/>
    </row>
    <row r="8" spans="1:8" s="2" customFormat="1" ht="10.9" customHeight="1">
      <c r="A8" s="24"/>
      <c r="B8" s="25"/>
      <c r="C8" s="24"/>
      <c r="D8" s="24"/>
      <c r="E8" s="24"/>
      <c r="F8" s="24"/>
      <c r="G8" s="24"/>
      <c r="H8" s="25"/>
    </row>
    <row r="9" spans="1:8" s="8" customFormat="1" ht="29.25" customHeight="1">
      <c r="A9" s="78"/>
      <c r="B9" s="79"/>
      <c r="C9" s="80" t="s">
        <v>57</v>
      </c>
      <c r="D9" s="81" t="s">
        <v>58</v>
      </c>
      <c r="E9" s="81" t="s">
        <v>104</v>
      </c>
      <c r="F9" s="82" t="s">
        <v>272</v>
      </c>
      <c r="G9" s="78"/>
      <c r="H9" s="79"/>
    </row>
    <row r="10" spans="1:8" s="2" customFormat="1" ht="26.45" customHeight="1">
      <c r="A10" s="24"/>
      <c r="B10" s="25"/>
      <c r="C10" s="91" t="s">
        <v>14</v>
      </c>
      <c r="D10" s="91" t="s">
        <v>17</v>
      </c>
      <c r="E10" s="24"/>
      <c r="F10" s="24"/>
      <c r="G10" s="24"/>
      <c r="H10" s="25"/>
    </row>
    <row r="11" spans="1:8" s="2" customFormat="1" ht="16.899999999999999" customHeight="1">
      <c r="A11" s="24"/>
      <c r="B11" s="25"/>
      <c r="C11" s="92" t="s">
        <v>273</v>
      </c>
      <c r="D11" s="93" t="s">
        <v>1</v>
      </c>
      <c r="E11" s="94" t="s">
        <v>1</v>
      </c>
      <c r="F11" s="95">
        <v>26.093</v>
      </c>
      <c r="G11" s="24"/>
      <c r="H11" s="25"/>
    </row>
    <row r="12" spans="1:8" s="2" customFormat="1" ht="16.899999999999999" customHeight="1">
      <c r="A12" s="24"/>
      <c r="B12" s="25"/>
      <c r="C12" s="92" t="s">
        <v>274</v>
      </c>
      <c r="D12" s="93" t="s">
        <v>1</v>
      </c>
      <c r="E12" s="94" t="s">
        <v>1</v>
      </c>
      <c r="F12" s="95">
        <v>220</v>
      </c>
      <c r="G12" s="24"/>
      <c r="H12" s="25"/>
    </row>
    <row r="13" spans="1:8" s="2" customFormat="1" ht="16.899999999999999" customHeight="1">
      <c r="A13" s="24"/>
      <c r="B13" s="25"/>
      <c r="C13" s="92" t="s">
        <v>83</v>
      </c>
      <c r="D13" s="93" t="s">
        <v>1</v>
      </c>
      <c r="E13" s="94" t="s">
        <v>1</v>
      </c>
      <c r="F13" s="95">
        <v>117.85299999999999</v>
      </c>
      <c r="G13" s="24"/>
      <c r="H13" s="25"/>
    </row>
    <row r="14" spans="1:8" s="2" customFormat="1" ht="16.899999999999999" customHeight="1">
      <c r="A14" s="24"/>
      <c r="B14" s="25"/>
      <c r="C14" s="96" t="s">
        <v>83</v>
      </c>
      <c r="D14" s="96" t="s">
        <v>84</v>
      </c>
      <c r="E14" s="10" t="s">
        <v>1</v>
      </c>
      <c r="F14" s="97">
        <v>117.85299999999999</v>
      </c>
      <c r="G14" s="24"/>
      <c r="H14" s="25"/>
    </row>
    <row r="15" spans="1:8" s="2" customFormat="1" ht="16.899999999999999" customHeight="1">
      <c r="A15" s="24"/>
      <c r="B15" s="25"/>
      <c r="C15" s="98" t="s">
        <v>275</v>
      </c>
      <c r="D15" s="24"/>
      <c r="E15" s="24"/>
      <c r="F15" s="24"/>
      <c r="G15" s="24"/>
      <c r="H15" s="25"/>
    </row>
    <row r="16" spans="1:8" s="2" customFormat="1" ht="16.899999999999999" customHeight="1">
      <c r="A16" s="24"/>
      <c r="B16" s="25"/>
      <c r="C16" s="96" t="s">
        <v>230</v>
      </c>
      <c r="D16" s="96" t="s">
        <v>231</v>
      </c>
      <c r="E16" s="10" t="s">
        <v>223</v>
      </c>
      <c r="F16" s="97">
        <v>14.98</v>
      </c>
      <c r="G16" s="24"/>
      <c r="H16" s="25"/>
    </row>
    <row r="17" spans="1:8" s="2" customFormat="1" ht="22.5">
      <c r="A17" s="24"/>
      <c r="B17" s="25"/>
      <c r="C17" s="96" t="s">
        <v>243</v>
      </c>
      <c r="D17" s="96" t="s">
        <v>244</v>
      </c>
      <c r="E17" s="10" t="s">
        <v>223</v>
      </c>
      <c r="F17" s="97">
        <v>14.98</v>
      </c>
      <c r="G17" s="24"/>
      <c r="H17" s="25"/>
    </row>
    <row r="18" spans="1:8" s="2" customFormat="1" ht="7.35" customHeight="1">
      <c r="A18" s="24"/>
      <c r="B18" s="38"/>
      <c r="C18" s="39"/>
      <c r="D18" s="39"/>
      <c r="E18" s="39"/>
      <c r="F18" s="39"/>
      <c r="G18" s="39"/>
      <c r="H18" s="25"/>
    </row>
    <row r="19" spans="1:8" s="2" customFormat="1">
      <c r="A19" s="24"/>
      <c r="B19" s="24"/>
      <c r="C19" s="24"/>
      <c r="D19" s="24"/>
      <c r="E19" s="24"/>
      <c r="F19" s="24"/>
      <c r="G19" s="24"/>
      <c r="H19" s="24"/>
    </row>
  </sheetData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Mesto24012 - Křižná ABS S...</vt:lpstr>
      <vt:lpstr>Seznam figur</vt:lpstr>
      <vt:lpstr>'Mesto24012 - Křižná ABS S...'!Názvy_tisku</vt:lpstr>
      <vt:lpstr>'Rekapitulace stavby'!Názvy_tisku</vt:lpstr>
      <vt:lpstr>'Seznam figur'!Názvy_tisku</vt:lpstr>
      <vt:lpstr>'Mesto24012 - Křižná ABS S...'!Oblast_tisku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Fajfrová</dc:creator>
  <cp:lastModifiedBy>Hermannová Dagmar, Ing.</cp:lastModifiedBy>
  <dcterms:created xsi:type="dcterms:W3CDTF">2024-04-16T06:15:05Z</dcterms:created>
  <dcterms:modified xsi:type="dcterms:W3CDTF">2024-05-27T11:01:44Z</dcterms:modified>
</cp:coreProperties>
</file>